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C15" sheetId="1" r:id="rId1"/>
  </sheets>
  <definedNames/>
  <calcPr fullCalcOnLoad="1"/>
</workbook>
</file>

<file path=xl/comments1.xml><?xml version="1.0" encoding="utf-8"?>
<comments xmlns="http://schemas.openxmlformats.org/spreadsheetml/2006/main">
  <authors>
    <author>Bartra Merino, Christian Orlando</author>
  </authors>
  <commentList>
    <comment ref="C19" authorId="0">
      <text>
        <r>
          <rPr>
            <sz val="9"/>
            <rFont val="Tahoma"/>
            <family val="2"/>
          </rPr>
          <t>Se incluye Remunerac. Benef.Sociales y Obligacio.</t>
        </r>
      </text>
    </comment>
    <comment ref="C10" authorId="0">
      <text>
        <r>
          <rPr>
            <sz val="9"/>
            <rFont val="Tahoma"/>
            <family val="0"/>
          </rPr>
          <t xml:space="preserve">A partir del año 2014 ya no se utiliza esta cuenta.
</t>
        </r>
      </text>
    </comment>
  </commentList>
</comments>
</file>

<file path=xl/sharedStrings.xml><?xml version="1.0" encoding="utf-8"?>
<sst xmlns="http://schemas.openxmlformats.org/spreadsheetml/2006/main" count="65" uniqueCount="48">
  <si>
    <t>TOTAL PASIVO Y PATRIMONIO</t>
  </si>
  <si>
    <t>TOTAL PATRIMONIO</t>
  </si>
  <si>
    <t>Intereses Minoritarios</t>
  </si>
  <si>
    <t>Resultados Acumulados</t>
  </si>
  <si>
    <t>Reservas Legales y Otras Reservas</t>
  </si>
  <si>
    <t>Ajustes y Resultados No Realizados</t>
  </si>
  <si>
    <t>Hacienda Nacional Adicional</t>
  </si>
  <si>
    <t>Hacienda Nacional</t>
  </si>
  <si>
    <t>Capital</t>
  </si>
  <si>
    <t>PATRIMONIO</t>
  </si>
  <si>
    <t>TOTAL PASIVO</t>
  </si>
  <si>
    <t>TOTAL PASIVO NO CORRIENTE</t>
  </si>
  <si>
    <t>Pasivo por Impuestos a las Ganancias. Diferidas.</t>
  </si>
  <si>
    <t>Provisiones</t>
  </si>
  <si>
    <t>Otras Cuentas del Pasivo</t>
  </si>
  <si>
    <t>Ingresos Diferidos</t>
  </si>
  <si>
    <t xml:space="preserve">Beneficios Sociales  y Oblig. Previsionales </t>
  </si>
  <si>
    <t>Otras Cuentas por Pagar</t>
  </si>
  <si>
    <t>Deudas a Largo Plazo</t>
  </si>
  <si>
    <t>Cuentas por Pagar Partes Relacionadas</t>
  </si>
  <si>
    <t>Cuentas por Pagar Proveedores</t>
  </si>
  <si>
    <t>Adeudos y Oblig.Finan. a Largo Plazo</t>
  </si>
  <si>
    <t>Depósitos de Emp. del Sist. Financ. y Orga.</t>
  </si>
  <si>
    <t>Obligaciones con el Público</t>
  </si>
  <si>
    <t>PASIVO NO CORRIENTE</t>
  </si>
  <si>
    <t>TOTAL PASIVO CORRIENTE</t>
  </si>
  <si>
    <t>Otros Pasivos</t>
  </si>
  <si>
    <t>Parte Cte. Deudas a Largo Plazo</t>
  </si>
  <si>
    <t>Operaciones de Crédito</t>
  </si>
  <si>
    <t>Valores, Titulos y Obligaciones en Circulación</t>
  </si>
  <si>
    <t>Ctas. por Pagar a partes relacionadas</t>
  </si>
  <si>
    <t>Adeudos y Oblig.Finan. a c. plazo</t>
  </si>
  <si>
    <t>Sobregiros y Fondos Interbancarios</t>
  </si>
  <si>
    <t>Obligaciones Tesoro Público</t>
  </si>
  <si>
    <t>PASIVO CORRIENTE</t>
  </si>
  <si>
    <t>%</t>
  </si>
  <si>
    <t>MONTO</t>
  </si>
  <si>
    <t>2015</t>
  </si>
  <si>
    <t>2014</t>
  </si>
  <si>
    <t>2013</t>
  </si>
  <si>
    <t>2012</t>
  </si>
  <si>
    <t>2011</t>
  </si>
  <si>
    <t>2010</t>
  </si>
  <si>
    <t>2009</t>
  </si>
  <si>
    <t>CONCEPTO</t>
  </si>
  <si>
    <t>(En Miles de Soles)</t>
  </si>
  <si>
    <t xml:space="preserve">ESTADO DE SITUACION FINANCIERA </t>
  </si>
  <si>
    <t>SECTOR PÚBLICO</t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</si>
</sst>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0.0%"/>
    <numFmt numFmtId="165" formatCode="0.0"/>
    <numFmt numFmtId="166" formatCode="#,##0.0;[Red]\(#,##0.0\)"/>
    <numFmt numFmtId="167" formatCode="#,##0.0;[Red]#,##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63"/>
      <name val="Calibri"/>
      <family val="2"/>
    </font>
    <font>
      <sz val="11"/>
      <color indexed="61"/>
      <name val="Calibri"/>
      <family val="2"/>
    </font>
    <font>
      <sz val="9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164" fontId="0" fillId="0" borderId="0" xfId="53" applyNumberFormat="1" applyFont="1" applyAlignment="1">
      <alignment/>
    </xf>
    <xf numFmtId="10" fontId="0" fillId="0" borderId="0" xfId="53" applyNumberFormat="1" applyFont="1" applyAlignment="1">
      <alignment/>
    </xf>
    <xf numFmtId="165" fontId="18" fillId="33" borderId="10" xfId="0" applyNumberFormat="1" applyFont="1" applyFill="1" applyBorder="1" applyAlignment="1">
      <alignment/>
    </xf>
    <xf numFmtId="166" fontId="10" fillId="33" borderId="10" xfId="0" applyNumberFormat="1" applyFont="1" applyFill="1" applyBorder="1" applyAlignment="1">
      <alignment horizontal="right" vertical="top"/>
    </xf>
    <xf numFmtId="49" fontId="10" fillId="33" borderId="10" xfId="0" applyNumberFormat="1" applyFont="1" applyFill="1" applyBorder="1" applyAlignment="1">
      <alignment horizontal="left" vertical="top" wrapText="1"/>
    </xf>
    <xf numFmtId="165" fontId="19" fillId="34" borderId="10" xfId="0" applyNumberFormat="1" applyFont="1" applyFill="1" applyBorder="1" applyAlignment="1">
      <alignment/>
    </xf>
    <xf numFmtId="166" fontId="20" fillId="0" borderId="10" xfId="0" applyNumberFormat="1" applyFont="1" applyBorder="1" applyAlignment="1">
      <alignment horizontal="right" vertical="top"/>
    </xf>
    <xf numFmtId="165" fontId="19" fillId="0" borderId="10" xfId="0" applyNumberFormat="1" applyFont="1" applyBorder="1" applyAlignment="1">
      <alignment/>
    </xf>
    <xf numFmtId="49" fontId="20" fillId="0" borderId="10" xfId="0" applyNumberFormat="1" applyFont="1" applyBorder="1" applyAlignment="1">
      <alignment horizontal="left" vertical="top" wrapText="1"/>
    </xf>
    <xf numFmtId="165" fontId="19" fillId="34" borderId="10" xfId="0" applyNumberFormat="1" applyFont="1" applyFill="1" applyBorder="1" applyAlignment="1">
      <alignment vertical="center"/>
    </xf>
    <xf numFmtId="166" fontId="20" fillId="34" borderId="10" xfId="0" applyNumberFormat="1" applyFont="1" applyFill="1" applyBorder="1" applyAlignment="1">
      <alignment horizontal="right" vertical="top"/>
    </xf>
    <xf numFmtId="49" fontId="20" fillId="34" borderId="10" xfId="0" applyNumberFormat="1" applyFont="1" applyFill="1" applyBorder="1" applyAlignment="1">
      <alignment horizontal="left" vertical="top" wrapText="1"/>
    </xf>
    <xf numFmtId="166" fontId="20" fillId="0" borderId="11" xfId="0" applyNumberFormat="1" applyFont="1" applyBorder="1" applyAlignment="1">
      <alignment horizontal="right" vertical="top"/>
    </xf>
    <xf numFmtId="166" fontId="21" fillId="0" borderId="10" xfId="0" applyNumberFormat="1" applyFont="1" applyBorder="1" applyAlignment="1">
      <alignment horizontal="right" vertical="top"/>
    </xf>
    <xf numFmtId="49" fontId="10" fillId="0" borderId="10" xfId="0" applyNumberFormat="1" applyFont="1" applyBorder="1" applyAlignment="1">
      <alignment horizontal="left" vertical="top" wrapText="1"/>
    </xf>
    <xf numFmtId="165" fontId="18" fillId="33" borderId="10" xfId="0" applyNumberFormat="1" applyFont="1" applyFill="1" applyBorder="1" applyAlignment="1">
      <alignment vertical="center"/>
    </xf>
    <xf numFmtId="166" fontId="10" fillId="33" borderId="10" xfId="0" applyNumberFormat="1" applyFont="1" applyFill="1" applyBorder="1" applyAlignment="1">
      <alignment horizontal="right" vertical="center"/>
    </xf>
    <xf numFmtId="49" fontId="10" fillId="33" borderId="10" xfId="0" applyNumberFormat="1" applyFont="1" applyFill="1" applyBorder="1" applyAlignment="1">
      <alignment horizontal="left" vertical="center" wrapText="1"/>
    </xf>
    <xf numFmtId="49" fontId="19" fillId="0" borderId="10" xfId="0" applyNumberFormat="1" applyFont="1" applyBorder="1" applyAlignment="1">
      <alignment horizontal="left" vertical="top" wrapText="1"/>
    </xf>
    <xf numFmtId="167" fontId="0" fillId="0" borderId="0" xfId="0" applyNumberFormat="1" applyAlignment="1">
      <alignment/>
    </xf>
    <xf numFmtId="49" fontId="23" fillId="35" borderId="10" xfId="0" applyNumberFormat="1" applyFont="1" applyFill="1" applyBorder="1" applyAlignment="1">
      <alignment horizontal="center" vertical="top" wrapText="1"/>
    </xf>
    <xf numFmtId="0" fontId="23" fillId="35" borderId="12" xfId="0" applyFont="1" applyFill="1" applyBorder="1" applyAlignment="1">
      <alignment horizontal="center" vertical="center"/>
    </xf>
    <xf numFmtId="49" fontId="23" fillId="35" borderId="10" xfId="0" applyNumberFormat="1" applyFont="1" applyFill="1" applyBorder="1" applyAlignment="1">
      <alignment horizontal="center" vertical="top" wrapText="1"/>
    </xf>
    <xf numFmtId="49" fontId="23" fillId="35" borderId="11" xfId="0" applyNumberFormat="1" applyFont="1" applyFill="1" applyBorder="1" applyAlignment="1">
      <alignment horizontal="center" vertical="top" wrapText="1"/>
    </xf>
    <xf numFmtId="49" fontId="23" fillId="35" borderId="13" xfId="0" applyNumberFormat="1" applyFont="1" applyFill="1" applyBorder="1" applyAlignment="1">
      <alignment horizontal="center" vertical="top" wrapText="1"/>
    </xf>
    <xf numFmtId="49" fontId="23" fillId="35" borderId="14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49" fontId="10" fillId="0" borderId="15" xfId="0" applyNumberFormat="1" applyFont="1" applyBorder="1" applyAlignment="1">
      <alignment horizontal="center" vertical="top" wrapText="1"/>
    </xf>
    <xf numFmtId="49" fontId="10" fillId="0" borderId="0" xfId="0" applyNumberFormat="1" applyFont="1" applyBorder="1" applyAlignment="1">
      <alignment horizontal="center" vertical="top" wrapText="1"/>
    </xf>
    <xf numFmtId="49" fontId="10" fillId="0" borderId="15" xfId="0" applyNumberFormat="1" applyFont="1" applyBorder="1" applyAlignment="1">
      <alignment horizontal="center" vertical="top" wrapText="1"/>
    </xf>
    <xf numFmtId="49" fontId="10" fillId="0" borderId="0" xfId="0" applyNumberFormat="1" applyFont="1" applyAlignment="1">
      <alignment horizontal="center" vertical="top" wrapText="1"/>
    </xf>
    <xf numFmtId="0" fontId="18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S59"/>
  <sheetViews>
    <sheetView showGridLines="0" tabSelected="1" zoomScale="80" zoomScaleNormal="80" zoomScalePageLayoutView="0" workbookViewId="0" topLeftCell="A1">
      <selection activeCell="C2" sqref="C2:Q2"/>
    </sheetView>
  </sheetViews>
  <sheetFormatPr defaultColWidth="9.140625" defaultRowHeight="15"/>
  <cols>
    <col min="1" max="2" width="9.140625" style="0" customWidth="1"/>
    <col min="3" max="3" width="38.421875" style="0" customWidth="1"/>
    <col min="4" max="4" width="15.00390625" style="0" bestFit="1" customWidth="1"/>
    <col min="5" max="5" width="6.421875" style="0" customWidth="1"/>
    <col min="6" max="6" width="15.00390625" style="0" bestFit="1" customWidth="1"/>
    <col min="7" max="7" width="7.421875" style="0" customWidth="1"/>
    <col min="8" max="8" width="15.00390625" style="0" bestFit="1" customWidth="1"/>
    <col min="9" max="9" width="6.7109375" style="0" bestFit="1" customWidth="1"/>
    <col min="10" max="10" width="15.28125" style="0" customWidth="1"/>
    <col min="11" max="11" width="8.57421875" style="0" customWidth="1"/>
    <col min="12" max="12" width="15.28125" style="0" customWidth="1"/>
    <col min="13" max="13" width="8.7109375" style="0" customWidth="1"/>
    <col min="14" max="14" width="15.00390625" style="0" bestFit="1" customWidth="1"/>
    <col min="15" max="15" width="9.00390625" style="0" customWidth="1"/>
    <col min="16" max="16" width="15.00390625" style="0" bestFit="1" customWidth="1"/>
    <col min="17" max="18" width="9.140625" style="0" customWidth="1"/>
    <col min="19" max="19" width="12.421875" style="0" bestFit="1" customWidth="1"/>
  </cols>
  <sheetData>
    <row r="2" spans="3:17" ht="15">
      <c r="C2" s="32" t="s">
        <v>47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3:17" ht="15" customHeight="1">
      <c r="C3" s="31" t="s">
        <v>46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</row>
    <row r="4" spans="3:17" ht="12.75" customHeight="1">
      <c r="C4" s="30" t="s">
        <v>45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</row>
    <row r="5" spans="3:15" ht="12.75" customHeight="1">
      <c r="C5" s="29"/>
      <c r="D5" s="28"/>
      <c r="E5" s="28"/>
      <c r="F5" s="28"/>
      <c r="G5" s="28"/>
      <c r="H5" s="28"/>
      <c r="I5" s="28"/>
      <c r="J5" s="28"/>
      <c r="K5" s="28"/>
      <c r="L5" s="27"/>
      <c r="M5" s="27"/>
      <c r="N5" s="27"/>
      <c r="O5" s="27"/>
    </row>
    <row r="6" spans="3:17" ht="17.25" customHeight="1">
      <c r="C6" s="26" t="s">
        <v>44</v>
      </c>
      <c r="D6" s="25" t="s">
        <v>43</v>
      </c>
      <c r="E6" s="24"/>
      <c r="F6" s="23" t="s">
        <v>42</v>
      </c>
      <c r="G6" s="23"/>
      <c r="H6" s="23" t="s">
        <v>41</v>
      </c>
      <c r="I6" s="23"/>
      <c r="J6" s="23" t="s">
        <v>40</v>
      </c>
      <c r="K6" s="23"/>
      <c r="L6" s="23" t="s">
        <v>39</v>
      </c>
      <c r="M6" s="23"/>
      <c r="N6" s="23" t="s">
        <v>38</v>
      </c>
      <c r="O6" s="23"/>
      <c r="P6" s="23" t="s">
        <v>37</v>
      </c>
      <c r="Q6" s="23"/>
    </row>
    <row r="7" spans="3:17" ht="17.25" customHeight="1">
      <c r="C7" s="22"/>
      <c r="D7" s="21" t="s">
        <v>36</v>
      </c>
      <c r="E7" s="21" t="s">
        <v>35</v>
      </c>
      <c r="F7" s="21" t="s">
        <v>36</v>
      </c>
      <c r="G7" s="21" t="s">
        <v>35</v>
      </c>
      <c r="H7" s="21" t="s">
        <v>36</v>
      </c>
      <c r="I7" s="21" t="s">
        <v>35</v>
      </c>
      <c r="J7" s="21" t="s">
        <v>36</v>
      </c>
      <c r="K7" s="21" t="s">
        <v>35</v>
      </c>
      <c r="L7" s="21" t="s">
        <v>36</v>
      </c>
      <c r="M7" s="21" t="s">
        <v>35</v>
      </c>
      <c r="N7" s="21" t="s">
        <v>36</v>
      </c>
      <c r="O7" s="21" t="s">
        <v>35</v>
      </c>
      <c r="P7" s="21" t="s">
        <v>36</v>
      </c>
      <c r="Q7" s="21" t="s">
        <v>35</v>
      </c>
    </row>
    <row r="8" spans="3:17" ht="10.5" customHeight="1">
      <c r="C8" s="15"/>
      <c r="D8" s="14"/>
      <c r="E8" s="14"/>
      <c r="F8" s="14"/>
      <c r="G8" s="14"/>
      <c r="H8" s="14"/>
      <c r="I8" s="14"/>
      <c r="J8" s="14"/>
      <c r="K8" s="14"/>
      <c r="L8" s="14"/>
      <c r="M8" s="14"/>
      <c r="N8" s="11"/>
      <c r="O8" s="8"/>
      <c r="P8" s="11"/>
      <c r="Q8" s="8"/>
    </row>
    <row r="9" spans="3:17" ht="15" customHeight="1">
      <c r="C9" s="15" t="s">
        <v>34</v>
      </c>
      <c r="D9" s="14"/>
      <c r="E9" s="14"/>
      <c r="F9" s="14"/>
      <c r="G9" s="14"/>
      <c r="H9" s="14"/>
      <c r="I9" s="14"/>
      <c r="J9" s="14"/>
      <c r="K9" s="14"/>
      <c r="L9" s="14"/>
      <c r="M9" s="14"/>
      <c r="N9" s="11"/>
      <c r="O9" s="8"/>
      <c r="P9" s="11"/>
      <c r="Q9" s="8"/>
    </row>
    <row r="10" spans="3:17" ht="15" customHeight="1">
      <c r="C10" s="9" t="s">
        <v>33</v>
      </c>
      <c r="D10" s="11">
        <v>1546195</v>
      </c>
      <c r="E10" s="8">
        <f>D10/D48*100</f>
        <v>0.49507858294058993</v>
      </c>
      <c r="F10" s="7">
        <v>1949464.3</v>
      </c>
      <c r="G10" s="8">
        <f>F10/F48*100</f>
        <v>0.536187042322097</v>
      </c>
      <c r="H10" s="7">
        <v>2364276.4</v>
      </c>
      <c r="I10" s="8">
        <f>H10/$H$48*100</f>
        <v>0.5754542569237737</v>
      </c>
      <c r="J10" s="7">
        <v>2999070.2</v>
      </c>
      <c r="K10" s="8">
        <f>J10/$J$48*100</f>
        <v>0.6496330142211235</v>
      </c>
      <c r="L10" s="7">
        <v>2962121.4</v>
      </c>
      <c r="M10" s="8">
        <f>L10/$L$48*100</f>
        <v>0.569297854810754</v>
      </c>
      <c r="N10" s="11"/>
      <c r="O10" s="8"/>
      <c r="P10" s="11"/>
      <c r="Q10" s="8"/>
    </row>
    <row r="11" spans="3:17" ht="15" customHeight="1">
      <c r="C11" s="9" t="s">
        <v>32</v>
      </c>
      <c r="D11" s="11">
        <v>81903.3</v>
      </c>
      <c r="E11" s="8">
        <f>D11/D48*100</f>
        <v>0.02622474506912648</v>
      </c>
      <c r="F11" s="7">
        <v>9911</v>
      </c>
      <c r="G11" s="8">
        <f>F11/F48*100</f>
        <v>0.002725953882025079</v>
      </c>
      <c r="H11" s="7">
        <v>8365.4</v>
      </c>
      <c r="I11" s="8">
        <f>H11/$H$48*100</f>
        <v>0.0020361007879070893</v>
      </c>
      <c r="J11" s="7">
        <v>4672.4</v>
      </c>
      <c r="K11" s="8">
        <f>J11/$J$48*100</f>
        <v>0.0010120954473312352</v>
      </c>
      <c r="L11" s="7">
        <v>10041.5</v>
      </c>
      <c r="M11" s="8">
        <f>L11/$L$48*100</f>
        <v>0.001929902133343416</v>
      </c>
      <c r="N11" s="11">
        <v>14118.2</v>
      </c>
      <c r="O11" s="8">
        <f>N11/$N$48*100</f>
        <v>0.002033410799406992</v>
      </c>
      <c r="P11" s="11">
        <v>9927.5</v>
      </c>
      <c r="Q11" s="8">
        <f>P11/$P$48*100</f>
        <v>0.001286895538300165</v>
      </c>
    </row>
    <row r="12" spans="3:17" ht="15" customHeight="1">
      <c r="C12" s="9" t="s">
        <v>23</v>
      </c>
      <c r="D12" s="11">
        <v>12626332.6</v>
      </c>
      <c r="E12" s="8">
        <f>D12/D48*100</f>
        <v>4.04284508185874</v>
      </c>
      <c r="F12" s="7">
        <v>15697466.3</v>
      </c>
      <c r="G12" s="8">
        <f>F12/F48*100</f>
        <v>4.317482514220851</v>
      </c>
      <c r="H12" s="7">
        <v>16083753.3</v>
      </c>
      <c r="I12" s="8">
        <f>H12/$H$48*100</f>
        <v>3.9147133151592572</v>
      </c>
      <c r="J12" s="7">
        <v>17494204.7</v>
      </c>
      <c r="K12" s="8">
        <f>J12/$J$48*100</f>
        <v>3.789445452347979</v>
      </c>
      <c r="L12" s="7">
        <v>19808163.6</v>
      </c>
      <c r="M12" s="8">
        <f>L12/$L$48*100</f>
        <v>3.8069827405522485</v>
      </c>
      <c r="N12" s="11">
        <v>24405727.3</v>
      </c>
      <c r="O12" s="8">
        <f>N12/$N$48*100</f>
        <v>3.515098911986092</v>
      </c>
      <c r="P12" s="11">
        <v>26796034.2</v>
      </c>
      <c r="Q12" s="8">
        <f>P12/$P$48*100</f>
        <v>3.473552944459192</v>
      </c>
    </row>
    <row r="13" spans="3:17" ht="15" customHeight="1">
      <c r="C13" s="9" t="s">
        <v>22</v>
      </c>
      <c r="D13" s="11">
        <v>566849.8</v>
      </c>
      <c r="E13" s="8">
        <f>D13/D48*100</f>
        <v>0.1815005194843838</v>
      </c>
      <c r="F13" s="7">
        <v>531098.6</v>
      </c>
      <c r="G13" s="8">
        <f>F13/F48*100</f>
        <v>0.1460750974077373</v>
      </c>
      <c r="H13" s="7">
        <v>600807.3</v>
      </c>
      <c r="I13" s="8">
        <f>H13/$H$48*100</f>
        <v>0.14623379837310005</v>
      </c>
      <c r="J13" s="7">
        <v>405599.5</v>
      </c>
      <c r="K13" s="8">
        <f>J13/$J$48*100</f>
        <v>0.08785750521997802</v>
      </c>
      <c r="L13" s="7">
        <v>582177.9</v>
      </c>
      <c r="M13" s="8">
        <f>L13/$L$48*100</f>
        <v>0.11189029240605387</v>
      </c>
      <c r="N13" s="11">
        <v>514306.2</v>
      </c>
      <c r="O13" s="8">
        <f>N13/$N$48*100</f>
        <v>0.07407429993072576</v>
      </c>
      <c r="P13" s="11">
        <v>623560.2</v>
      </c>
      <c r="Q13" s="8">
        <f>P13/$P$48*100</f>
        <v>0.0808317138495652</v>
      </c>
    </row>
    <row r="14" spans="3:17" ht="15" customHeight="1">
      <c r="C14" s="9" t="s">
        <v>31</v>
      </c>
      <c r="D14" s="11">
        <v>33587164.5</v>
      </c>
      <c r="E14" s="8">
        <f>D14/D48*100</f>
        <v>10.754326463125599</v>
      </c>
      <c r="F14" s="7">
        <v>51285165.4</v>
      </c>
      <c r="G14" s="8">
        <f>F14/F48*100</f>
        <v>14.105639765152683</v>
      </c>
      <c r="H14" s="7">
        <v>46987579.1</v>
      </c>
      <c r="I14" s="8">
        <f>H14/$H$48*100</f>
        <v>11.436565714413739</v>
      </c>
      <c r="J14" s="7">
        <v>64135684.5</v>
      </c>
      <c r="K14" s="8">
        <f>J14/$J$48*100</f>
        <v>13.892525103570428</v>
      </c>
      <c r="L14" s="7">
        <v>68089303.9</v>
      </c>
      <c r="M14" s="8">
        <f>L14/$L$48*100</f>
        <v>13.086261301048468</v>
      </c>
      <c r="N14" s="11">
        <v>57019917.5</v>
      </c>
      <c r="O14" s="8">
        <f>N14/$N$48*100</f>
        <v>8.212443231133978</v>
      </c>
      <c r="P14" s="11">
        <v>70958184.6</v>
      </c>
      <c r="Q14" s="8">
        <f>P14/$P$48*100</f>
        <v>9.198264534638072</v>
      </c>
    </row>
    <row r="15" spans="3:19" ht="15" customHeight="1">
      <c r="C15" s="9" t="s">
        <v>20</v>
      </c>
      <c r="D15" s="11">
        <v>7191501.2</v>
      </c>
      <c r="E15" s="8">
        <f>D15/D48*100</f>
        <v>2.3026579592558196</v>
      </c>
      <c r="F15" s="13">
        <v>5156763.1</v>
      </c>
      <c r="G15" s="8">
        <f>F15/F48*100</f>
        <v>1.4183330028381271</v>
      </c>
      <c r="H15" s="13">
        <v>7282608.6</v>
      </c>
      <c r="I15" s="8">
        <f>H15/$H$48*100</f>
        <v>1.772554224362128</v>
      </c>
      <c r="J15" s="13">
        <v>8179842.5</v>
      </c>
      <c r="K15" s="8">
        <f>J15/$J$48*100</f>
        <v>1.77184773438416</v>
      </c>
      <c r="L15" s="13">
        <v>7457780.3</v>
      </c>
      <c r="M15" s="8">
        <f>L15/$L$48*100</f>
        <v>1.4333302903925211</v>
      </c>
      <c r="N15" s="11">
        <v>6959663.4</v>
      </c>
      <c r="O15" s="8">
        <f>N15/$N$48*100</f>
        <v>1.0023837824791817</v>
      </c>
      <c r="P15" s="11">
        <v>10404462.7</v>
      </c>
      <c r="Q15" s="8">
        <f>P15/$P$48*100</f>
        <v>1.348723911059228</v>
      </c>
      <c r="S15" s="20"/>
    </row>
    <row r="16" spans="3:17" ht="15" customHeight="1">
      <c r="C16" s="9" t="s">
        <v>30</v>
      </c>
      <c r="D16" s="11">
        <v>70035.5</v>
      </c>
      <c r="E16" s="8">
        <f>D16/D48*100</f>
        <v>0.022424775720743945</v>
      </c>
      <c r="F16" s="7">
        <v>90472.4</v>
      </c>
      <c r="G16" s="8">
        <f>F16/F48*100</f>
        <v>0.024883825042490742</v>
      </c>
      <c r="H16" s="7">
        <v>51528.2</v>
      </c>
      <c r="I16" s="8">
        <f>H16/$H$48*100</f>
        <v>0.012541732447872675</v>
      </c>
      <c r="J16" s="7">
        <v>302678.2</v>
      </c>
      <c r="K16" s="8">
        <f>J16/$J$48*100</f>
        <v>0.06556357080438599</v>
      </c>
      <c r="L16" s="7">
        <v>9732</v>
      </c>
      <c r="M16" s="8">
        <f>L16/$L$48*100</f>
        <v>0.0018704185193146566</v>
      </c>
      <c r="N16" s="11">
        <v>11489.9</v>
      </c>
      <c r="O16" s="8">
        <f>N16/$N$48*100</f>
        <v>0.001654862995573543</v>
      </c>
      <c r="P16" s="11">
        <v>19785.1</v>
      </c>
      <c r="Q16" s="8">
        <f>P16/$P$48*100</f>
        <v>0.0025647299838652826</v>
      </c>
    </row>
    <row r="17" spans="3:17" ht="15" customHeight="1">
      <c r="C17" s="9" t="s">
        <v>29</v>
      </c>
      <c r="D17" s="11">
        <v>15238.2</v>
      </c>
      <c r="E17" s="8">
        <f>D17/D48*100</f>
        <v>0.0048791429687492826</v>
      </c>
      <c r="F17" s="7">
        <v>95683</v>
      </c>
      <c r="G17" s="8">
        <f>F17/F48*100</f>
        <v>0.026316965522531086</v>
      </c>
      <c r="H17" s="7">
        <v>1931.9</v>
      </c>
      <c r="I17" s="8">
        <f>H17/$H$48*100</f>
        <v>0.000470215783125458</v>
      </c>
      <c r="J17" s="7"/>
      <c r="K17" s="8">
        <f>J17/$J$48*100</f>
        <v>0</v>
      </c>
      <c r="L17" s="7">
        <v>102917.6</v>
      </c>
      <c r="M17" s="8">
        <f>L17/$L$48*100</f>
        <v>0.01978000256919627</v>
      </c>
      <c r="N17" s="11">
        <v>76733</v>
      </c>
      <c r="O17" s="8">
        <f>N17/$N$48*100</f>
        <v>0.01105167166288172</v>
      </c>
      <c r="P17" s="11">
        <v>338213.6</v>
      </c>
      <c r="Q17" s="8">
        <f>P17/$P$48*100</f>
        <v>0.043842414790474606</v>
      </c>
    </row>
    <row r="18" spans="3:17" ht="15" customHeight="1">
      <c r="C18" s="19" t="s">
        <v>28</v>
      </c>
      <c r="D18" s="11">
        <v>46420.6</v>
      </c>
      <c r="E18" s="8">
        <f>D18/D48*100</f>
        <v>0.014863484144788948</v>
      </c>
      <c r="F18" s="7">
        <v>22002.4</v>
      </c>
      <c r="G18" s="8">
        <f>F18/F48*100</f>
        <v>0.006051612117230209</v>
      </c>
      <c r="H18" s="7">
        <v>18121.8</v>
      </c>
      <c r="I18" s="8">
        <f>H18/$H$48*100</f>
        <v>0.004410764728320785</v>
      </c>
      <c r="J18" s="7">
        <v>120243.6</v>
      </c>
      <c r="K18" s="8">
        <f>J18/$J$48*100</f>
        <v>0.0260461433376248</v>
      </c>
      <c r="L18" s="7">
        <v>307518.2</v>
      </c>
      <c r="M18" s="8">
        <f>L18/$L$48*100</f>
        <v>0.05910272670636133</v>
      </c>
      <c r="N18" s="11">
        <v>474268.4</v>
      </c>
      <c r="O18" s="8">
        <f>N18/$N$48*100</f>
        <v>0.06830775073150083</v>
      </c>
      <c r="P18" s="11">
        <v>837275.4</v>
      </c>
      <c r="Q18" s="8">
        <f>P18/$P$48*100</f>
        <v>0.10853547988803686</v>
      </c>
    </row>
    <row r="19" spans="3:17" ht="15" customHeight="1">
      <c r="C19" s="9" t="s">
        <v>17</v>
      </c>
      <c r="D19" s="11">
        <v>5353454.2</v>
      </c>
      <c r="E19" s="8">
        <f>D19/D48*100</f>
        <v>1.7141308303114091</v>
      </c>
      <c r="F19" s="7">
        <v>3636249.3</v>
      </c>
      <c r="G19" s="8">
        <f>F19/F48*100</f>
        <v>1.0001259101347972</v>
      </c>
      <c r="H19" s="7">
        <v>3283109.4</v>
      </c>
      <c r="I19" s="8">
        <f>H19/$H$48*100</f>
        <v>0.7990940823063059</v>
      </c>
      <c r="J19" s="7">
        <v>3172048.8</v>
      </c>
      <c r="K19" s="8">
        <f>J19/$J$48*100</f>
        <v>0.6871021635974034</v>
      </c>
      <c r="L19" s="7">
        <f>5596571+1355153.5</f>
        <v>6951724.5</v>
      </c>
      <c r="M19" s="8">
        <f>L19/$L$48*100</f>
        <v>1.3360701033675937</v>
      </c>
      <c r="N19" s="11">
        <f>12037562.8+1452247.1</f>
        <v>13489809.9</v>
      </c>
      <c r="O19" s="8">
        <f>N19/$N$48*100</f>
        <v>1.942905266436752</v>
      </c>
      <c r="P19" s="11">
        <v>13458270.3</v>
      </c>
      <c r="Q19" s="8">
        <f>P19/$P$48*100</f>
        <v>1.7445870563895869</v>
      </c>
    </row>
    <row r="20" spans="3:17" ht="15" customHeight="1">
      <c r="C20" s="9" t="s">
        <v>27</v>
      </c>
      <c r="D20" s="11">
        <v>1529131.9</v>
      </c>
      <c r="E20" s="8">
        <f>D20/D48*100</f>
        <v>0.48961512240128297</v>
      </c>
      <c r="F20" s="13">
        <v>4039812</v>
      </c>
      <c r="G20" s="8">
        <f>F20/F48*100</f>
        <v>1.1111231161387851</v>
      </c>
      <c r="H20" s="13">
        <v>4646988.3</v>
      </c>
      <c r="I20" s="8">
        <f>H20/$H$48*100</f>
        <v>1.1310560808837624</v>
      </c>
      <c r="J20" s="13">
        <v>5868399.2</v>
      </c>
      <c r="K20" s="8">
        <f>J20/$J$48*100</f>
        <v>1.2711625959768562</v>
      </c>
      <c r="L20" s="13">
        <v>6328995.4</v>
      </c>
      <c r="M20" s="8">
        <f>L20/$L$48*100</f>
        <v>1.2163861698332588</v>
      </c>
      <c r="N20" s="11">
        <v>7090188.4</v>
      </c>
      <c r="O20" s="8">
        <f>N20/$N$48*100</f>
        <v>1.0211829880856045</v>
      </c>
      <c r="P20" s="11">
        <v>6224768.7</v>
      </c>
      <c r="Q20" s="8">
        <f>P20/$P$48*100</f>
        <v>0.8069128246769598</v>
      </c>
    </row>
    <row r="21" spans="3:17" ht="15" customHeight="1">
      <c r="C21" s="9" t="s">
        <v>26</v>
      </c>
      <c r="D21" s="11">
        <f>2527926.1+165833.9+26758.7</f>
        <v>2720518.7</v>
      </c>
      <c r="E21" s="8">
        <f>D21/D48*100</f>
        <v>0.8710871156997505</v>
      </c>
      <c r="F21" s="13">
        <f>2397608.1+78147.9</f>
        <v>2475756</v>
      </c>
      <c r="G21" s="8">
        <f>F21/F48*100</f>
        <v>0.6809400342192393</v>
      </c>
      <c r="H21" s="13">
        <f>3401459.8+61132.6</f>
        <v>3462592.4</v>
      </c>
      <c r="I21" s="8">
        <f>H21/$H$48*100</f>
        <v>0.8427794383820378</v>
      </c>
      <c r="J21" s="13">
        <v>5391877.9</v>
      </c>
      <c r="K21" s="8">
        <f>J21/$J$48*100</f>
        <v>1.1679426151776178</v>
      </c>
      <c r="L21" s="13">
        <v>6063162.1</v>
      </c>
      <c r="M21" s="8">
        <f>L21/$L$48*100</f>
        <v>1.1652949730216546</v>
      </c>
      <c r="N21" s="11">
        <v>9172942.5</v>
      </c>
      <c r="O21" s="8">
        <f>N21/$N$48*100</f>
        <v>1.3211571122267265</v>
      </c>
      <c r="P21" s="11">
        <v>11335090</v>
      </c>
      <c r="Q21" s="8">
        <f>P21/$P$48*100</f>
        <v>1.4693605386281356</v>
      </c>
    </row>
    <row r="22" spans="3:17" ht="15" customHeight="1">
      <c r="C22" s="9" t="s">
        <v>13</v>
      </c>
      <c r="D22" s="7">
        <v>474226.8</v>
      </c>
      <c r="E22" s="8">
        <f>D22/D48*100</f>
        <v>0.15184341699232665</v>
      </c>
      <c r="F22" s="7">
        <v>524758.2</v>
      </c>
      <c r="G22" s="8">
        <f>F22/F48*100</f>
        <v>0.14433121303748286</v>
      </c>
      <c r="H22" s="7">
        <v>646987.1</v>
      </c>
      <c r="I22" s="8">
        <f>H22/$H$48*100</f>
        <v>0.15747375428260726</v>
      </c>
      <c r="J22" s="7">
        <v>523533.3</v>
      </c>
      <c r="K22" s="8">
        <f>J22/$J$48*100</f>
        <v>0.11340331937682942</v>
      </c>
      <c r="L22" s="7">
        <v>472545.4</v>
      </c>
      <c r="M22" s="8">
        <f>L22/$L$48*100</f>
        <v>0.090819735653201</v>
      </c>
      <c r="N22" s="11">
        <v>612608.6</v>
      </c>
      <c r="O22" s="8">
        <f>N22/$N$48*100</f>
        <v>0.08823256102403976</v>
      </c>
      <c r="P22" s="11">
        <v>731504.3</v>
      </c>
      <c r="Q22" s="8">
        <f>P22/$P$48*100</f>
        <v>0.09482443917576282</v>
      </c>
    </row>
    <row r="23" spans="3:17" ht="15" customHeight="1">
      <c r="C23" s="18" t="s">
        <v>25</v>
      </c>
      <c r="D23" s="17">
        <f>SUM(D10:D22)</f>
        <v>65808972.30000001</v>
      </c>
      <c r="E23" s="16">
        <f>D23/D48*100</f>
        <v>21.071477239973312</v>
      </c>
      <c r="F23" s="17">
        <f>SUM(F10:F22)</f>
        <v>85514602</v>
      </c>
      <c r="G23" s="16">
        <f>F23/F48*100</f>
        <v>23.520216052036076</v>
      </c>
      <c r="H23" s="17">
        <f>SUM(H10:H22)</f>
        <v>85438649.2</v>
      </c>
      <c r="I23" s="16">
        <f>H23/$H$48*100</f>
        <v>20.795383478833937</v>
      </c>
      <c r="J23" s="17">
        <f>SUM(J10:J22)</f>
        <v>108597854.8</v>
      </c>
      <c r="K23" s="16">
        <f>J23/$J$48*100</f>
        <v>23.523541313461717</v>
      </c>
      <c r="L23" s="17">
        <f>SUM(L10:L22)</f>
        <v>119146183.80000001</v>
      </c>
      <c r="M23" s="16">
        <f>L23/$L$48*100</f>
        <v>22.89901651101397</v>
      </c>
      <c r="N23" s="17">
        <f>SUM(N10:N22)</f>
        <v>119841773.30000003</v>
      </c>
      <c r="O23" s="16">
        <f>N23/$N$48*100</f>
        <v>17.260525849492467</v>
      </c>
      <c r="P23" s="17">
        <f>SUM(P10:P22)</f>
        <v>141737076.60000002</v>
      </c>
      <c r="Q23" s="16">
        <f>P23/$P$48*100</f>
        <v>18.373287483077185</v>
      </c>
    </row>
    <row r="24" spans="3:17" ht="15" customHeight="1">
      <c r="C24" s="15" t="s">
        <v>24</v>
      </c>
      <c r="D24" s="14"/>
      <c r="E24" s="14">
        <v>0</v>
      </c>
      <c r="F24" s="14">
        <v>0</v>
      </c>
      <c r="G24" s="8">
        <f>F24/F48*100</f>
        <v>0</v>
      </c>
      <c r="H24" s="14"/>
      <c r="I24" s="8">
        <f>H24/$H$48*100</f>
        <v>0</v>
      </c>
      <c r="J24" s="14"/>
      <c r="K24" s="8">
        <f>J24/$J$48*100</f>
        <v>0</v>
      </c>
      <c r="L24" s="14"/>
      <c r="M24" s="10">
        <f>L24/$L$48*100</f>
        <v>0</v>
      </c>
      <c r="N24" s="7"/>
      <c r="O24" s="10"/>
      <c r="P24" s="7"/>
      <c r="Q24" s="10">
        <f>P24/$P$48*100</f>
        <v>0</v>
      </c>
    </row>
    <row r="25" spans="3:17" ht="15" customHeight="1">
      <c r="C25" s="9" t="s">
        <v>23</v>
      </c>
      <c r="D25" s="7">
        <v>3942620.8</v>
      </c>
      <c r="E25" s="8">
        <f>D25/D48*100</f>
        <v>1.2623938886984467</v>
      </c>
      <c r="F25" s="7">
        <v>4607222</v>
      </c>
      <c r="G25" s="8">
        <f>F25/F48*100</f>
        <v>1.2671854198619057</v>
      </c>
      <c r="H25" s="7">
        <v>5069405.1</v>
      </c>
      <c r="I25" s="8">
        <f>H25/$H$48*100</f>
        <v>1.2338704327743104</v>
      </c>
      <c r="J25" s="7">
        <v>6021812.7</v>
      </c>
      <c r="K25" s="8">
        <f>J25/$J$48*100</f>
        <v>1.3043937202190337</v>
      </c>
      <c r="L25" s="7">
        <v>7335546.6</v>
      </c>
      <c r="M25" s="10">
        <f>L25/$L$48*100</f>
        <v>1.409837876072304</v>
      </c>
      <c r="N25" s="7">
        <v>7334608</v>
      </c>
      <c r="O25" s="10">
        <f>N25/$N$48*100</f>
        <v>1.0563861623023414</v>
      </c>
      <c r="P25" s="7">
        <v>8429373.1</v>
      </c>
      <c r="Q25" s="10">
        <f>P25/$P$48*100</f>
        <v>1.0926942969586935</v>
      </c>
    </row>
    <row r="26" spans="3:17" ht="15" customHeight="1">
      <c r="C26" s="9" t="s">
        <v>22</v>
      </c>
      <c r="D26" s="7">
        <v>54472.4</v>
      </c>
      <c r="E26" s="8">
        <f>D26/D48*100</f>
        <v>0.017441602515447917</v>
      </c>
      <c r="F26" s="7">
        <v>32410.6</v>
      </c>
      <c r="G26" s="8">
        <f>F26/F48*100</f>
        <v>0.008914317514757544</v>
      </c>
      <c r="H26" s="7">
        <v>19785.1</v>
      </c>
      <c r="I26" s="8">
        <f>H26/$H$48*100</f>
        <v>0.004815604477827785</v>
      </c>
      <c r="J26" s="7">
        <v>25361.2</v>
      </c>
      <c r="K26" s="8">
        <f>J26/$J$48*100</f>
        <v>0.005493526893856888</v>
      </c>
      <c r="L26" s="7">
        <v>24464.1</v>
      </c>
      <c r="M26" s="10">
        <f>L26/$L$48*100</f>
        <v>0.004701819327822204</v>
      </c>
      <c r="N26" s="7">
        <v>45792.5</v>
      </c>
      <c r="O26" s="10">
        <f>N26/$N$48*100</f>
        <v>0.006595384966344482</v>
      </c>
      <c r="P26" s="7">
        <v>41440.8</v>
      </c>
      <c r="Q26" s="10">
        <f>P26/$P$48*100</f>
        <v>0.005371944661152301</v>
      </c>
    </row>
    <row r="27" spans="3:17" ht="15" customHeight="1">
      <c r="C27" s="9" t="s">
        <v>21</v>
      </c>
      <c r="D27" s="7">
        <v>23759241.9</v>
      </c>
      <c r="E27" s="8">
        <f>D27/D48*100</f>
        <v>7.607508633513035</v>
      </c>
      <c r="F27" s="7">
        <v>29481507.8</v>
      </c>
      <c r="G27" s="8">
        <f>F27/F48*100</f>
        <v>8.108690408168968</v>
      </c>
      <c r="H27" s="7">
        <v>33794514.6</v>
      </c>
      <c r="I27" s="8">
        <f>H27/$H$48*100</f>
        <v>8.225433070026256</v>
      </c>
      <c r="J27" s="7">
        <v>38734074.2</v>
      </c>
      <c r="K27" s="8">
        <f>J27/$J$48*100</f>
        <v>8.390244875098505</v>
      </c>
      <c r="L27" s="7">
        <v>47460848.1</v>
      </c>
      <c r="M27" s="10">
        <f>L27/$L$48*100</f>
        <v>9.121624458345647</v>
      </c>
      <c r="N27" s="7">
        <v>57967235.6</v>
      </c>
      <c r="O27" s="10">
        <f>N27/$N$48*100</f>
        <v>8.348883206131761</v>
      </c>
      <c r="P27" s="7">
        <v>56723378.4</v>
      </c>
      <c r="Q27" s="10">
        <f>P27/$P$48*100</f>
        <v>7.353015621281485</v>
      </c>
    </row>
    <row r="28" spans="3:17" ht="15" customHeight="1">
      <c r="C28" s="9" t="s">
        <v>20</v>
      </c>
      <c r="D28" s="7">
        <v>58163.2</v>
      </c>
      <c r="E28" s="8">
        <f>D28/D48*100</f>
        <v>0.018623365510359376</v>
      </c>
      <c r="F28" s="7">
        <v>4959.8</v>
      </c>
      <c r="G28" s="8">
        <f>F28/F48*100</f>
        <v>0.0013641596270878807</v>
      </c>
      <c r="H28" s="7">
        <v>5615.3</v>
      </c>
      <c r="I28" s="8">
        <f>H28/$H$48*100</f>
        <v>0.0013667387996192269</v>
      </c>
      <c r="J28" s="7">
        <v>1815</v>
      </c>
      <c r="K28" s="8">
        <f>J28/$J$48*100</f>
        <v>0.0003931498238391816</v>
      </c>
      <c r="L28" s="7">
        <v>12448.7</v>
      </c>
      <c r="M28" s="10">
        <f>L28/$L$48*100</f>
        <v>0.0023925481937312337</v>
      </c>
      <c r="N28" s="7">
        <v>631303.7</v>
      </c>
      <c r="O28" s="10">
        <f>N28/$N$48*100</f>
        <v>0.09092517185516508</v>
      </c>
      <c r="P28" s="7">
        <v>5548659.3</v>
      </c>
      <c r="Q28" s="10">
        <f>P28/$P$48*100</f>
        <v>0.7192691913087601</v>
      </c>
    </row>
    <row r="29" spans="3:17" ht="15" customHeight="1">
      <c r="C29" s="9" t="s">
        <v>19</v>
      </c>
      <c r="D29" s="7">
        <v>5251</v>
      </c>
      <c r="E29" s="8">
        <f>D29/D48*100</f>
        <v>0.001681325860593934</v>
      </c>
      <c r="F29" s="7">
        <v>2226.5</v>
      </c>
      <c r="G29" s="8">
        <f>F29/F48*100</f>
        <v>0.0006123838480808029</v>
      </c>
      <c r="H29" s="7">
        <v>4134.4</v>
      </c>
      <c r="I29" s="8">
        <f>H29/$H$48*100</f>
        <v>0.0010062943908866367</v>
      </c>
      <c r="J29" s="7">
        <v>3861.2</v>
      </c>
      <c r="K29" s="8">
        <f>J29/$J$48*100</f>
        <v>0.000836380220279806</v>
      </c>
      <c r="L29" s="7">
        <v>13885.5</v>
      </c>
      <c r="M29" s="10">
        <f>L29/$L$48*100</f>
        <v>0.0026686905415067475</v>
      </c>
      <c r="N29" s="7">
        <v>13970.2</v>
      </c>
      <c r="O29" s="10">
        <f>N29/$N$48*100</f>
        <v>0.002012094711073335</v>
      </c>
      <c r="P29" s="7">
        <v>14013.6</v>
      </c>
      <c r="Q29" s="10">
        <f>P29/$P$48*100</f>
        <v>0.0018165740937318752</v>
      </c>
    </row>
    <row r="30" spans="3:17" ht="15" customHeight="1">
      <c r="C30" s="9" t="s">
        <v>18</v>
      </c>
      <c r="D30" s="7">
        <v>92246902.2</v>
      </c>
      <c r="E30" s="8">
        <f>D30/D48*100</f>
        <v>29.536679152264227</v>
      </c>
      <c r="F30" s="7">
        <v>94524626.1</v>
      </c>
      <c r="G30" s="8">
        <f>F30/F48*100</f>
        <v>25.998362573329036</v>
      </c>
      <c r="H30" s="7">
        <v>92883000.6</v>
      </c>
      <c r="I30" s="8">
        <f>H30/$H$48*100</f>
        <v>22.60730517426957</v>
      </c>
      <c r="J30" s="7">
        <v>87974830.2</v>
      </c>
      <c r="K30" s="8">
        <f>J30/$J$48*100</f>
        <v>19.056357573229704</v>
      </c>
      <c r="L30" s="7">
        <v>89139711.4</v>
      </c>
      <c r="M30" s="10">
        <f>L30/$L$48*100</f>
        <v>17.131994143950248</v>
      </c>
      <c r="N30" s="7">
        <v>99327284.8</v>
      </c>
      <c r="O30" s="10">
        <f>N30/$N$48*100</f>
        <v>14.305872815804701</v>
      </c>
      <c r="P30" s="7">
        <v>115205490.5</v>
      </c>
      <c r="Q30" s="10">
        <f>P30/$P$48*100</f>
        <v>14.934014778356286</v>
      </c>
    </row>
    <row r="31" spans="3:17" ht="15" customHeight="1">
      <c r="C31" s="9" t="s">
        <v>17</v>
      </c>
      <c r="D31" s="7">
        <v>27934525.7</v>
      </c>
      <c r="E31" s="8">
        <f>D31/D48*100</f>
        <v>8.944399250206791</v>
      </c>
      <c r="F31" s="7">
        <v>9697547.6</v>
      </c>
      <c r="G31" s="8">
        <f>F31/F48*100</f>
        <v>2.667245235227826</v>
      </c>
      <c r="H31" s="7">
        <v>8775463.4</v>
      </c>
      <c r="I31" s="8">
        <f>H31/$H$48*100</f>
        <v>2.1359083777213077</v>
      </c>
      <c r="J31" s="7">
        <v>8985805.7</v>
      </c>
      <c r="K31" s="8">
        <f>J31/$J$48*100</f>
        <v>1.9464286104727897</v>
      </c>
      <c r="L31" s="7">
        <v>9981447.4</v>
      </c>
      <c r="M31" s="10">
        <f>L31/$L$48*100</f>
        <v>1.9183604671727423</v>
      </c>
      <c r="N31" s="7">
        <v>6954740.3</v>
      </c>
      <c r="O31" s="10">
        <f>N31/$N$48*100</f>
        <v>1.0016747200840774</v>
      </c>
      <c r="P31" s="7">
        <v>29000194.3</v>
      </c>
      <c r="Q31" s="10">
        <f>P31/$P$48*100</f>
        <v>3.7592768224132835</v>
      </c>
    </row>
    <row r="32" spans="3:17" ht="15" customHeight="1">
      <c r="C32" s="9" t="s">
        <v>16</v>
      </c>
      <c r="D32" s="7">
        <v>57024204.7</v>
      </c>
      <c r="E32" s="8">
        <f>D32/D48*100</f>
        <v>18.258668832967462</v>
      </c>
      <c r="F32" s="7">
        <v>68647077.4</v>
      </c>
      <c r="G32" s="8">
        <f>F32/F48*100</f>
        <v>18.88091687299022</v>
      </c>
      <c r="H32" s="7">
        <v>80170943.4</v>
      </c>
      <c r="I32" s="8">
        <f>H32/$H$48*100</f>
        <v>19.513247546321118</v>
      </c>
      <c r="J32" s="7">
        <v>94570652</v>
      </c>
      <c r="K32" s="8">
        <f>J32/$J$48*100</f>
        <v>20.48508825022399</v>
      </c>
      <c r="L32" s="7">
        <v>127599742.6</v>
      </c>
      <c r="M32" s="10">
        <f>L32/$L$48*100</f>
        <v>24.523728074272842</v>
      </c>
      <c r="N32" s="7">
        <v>140683281.4</v>
      </c>
      <c r="O32" s="10">
        <f>N32/$N$48*100</f>
        <v>20.262278739129126</v>
      </c>
      <c r="P32" s="7">
        <v>145568281.9</v>
      </c>
      <c r="Q32" s="10">
        <f>P32/$P$48*100</f>
        <v>18.869924199962796</v>
      </c>
    </row>
    <row r="33" spans="3:17" ht="15" customHeight="1">
      <c r="C33" s="9" t="s">
        <v>15</v>
      </c>
      <c r="D33" s="7">
        <v>2677658.1</v>
      </c>
      <c r="E33" s="8">
        <f>D33/D48*100</f>
        <v>0.8573635134943473</v>
      </c>
      <c r="F33" s="13">
        <v>2498934.2</v>
      </c>
      <c r="G33" s="8">
        <f>F33/F48*100</f>
        <v>0.6873150422172571</v>
      </c>
      <c r="H33" s="13">
        <v>2362784.8</v>
      </c>
      <c r="I33" s="8">
        <f>H33/$H$48*100</f>
        <v>0.5750912081830988</v>
      </c>
      <c r="J33" s="13">
        <v>2846244.4</v>
      </c>
      <c r="K33" s="8">
        <f>J33/$J$48*100</f>
        <v>0.6165291925417393</v>
      </c>
      <c r="L33" s="13">
        <v>4122216.9</v>
      </c>
      <c r="M33" s="10">
        <f>L33/$L$48*100</f>
        <v>0.7922596414294958</v>
      </c>
      <c r="N33" s="7">
        <v>7526963.4</v>
      </c>
      <c r="O33" s="10">
        <f>N33/$N$48*100</f>
        <v>1.0840906535040706</v>
      </c>
      <c r="P33" s="7">
        <v>8062972.4</v>
      </c>
      <c r="Q33" s="10">
        <f>P33/$P$48*100</f>
        <v>1.0451980062450137</v>
      </c>
    </row>
    <row r="34" spans="3:17" ht="15" customHeight="1">
      <c r="C34" s="9" t="s">
        <v>14</v>
      </c>
      <c r="D34" s="7">
        <v>12951100.8</v>
      </c>
      <c r="E34" s="8">
        <f>D34/D48*100</f>
        <v>4.146833117158405</v>
      </c>
      <c r="F34" s="7">
        <v>13856605.8</v>
      </c>
      <c r="G34" s="8">
        <f>F34/F48*100</f>
        <v>3.8111662165473943</v>
      </c>
      <c r="H34" s="7">
        <v>22971947.1</v>
      </c>
      <c r="I34" s="8">
        <f>H34/$H$48*100</f>
        <v>5.59126874866354</v>
      </c>
      <c r="J34" s="7">
        <v>31510592.6</v>
      </c>
      <c r="K34" s="8">
        <f>J34/$J$48*100</f>
        <v>6.8255558841643085</v>
      </c>
      <c r="L34" s="7">
        <v>36781253.9</v>
      </c>
      <c r="M34" s="10">
        <f>L34/$L$48*100</f>
        <v>7.069085332734734</v>
      </c>
      <c r="N34" s="7">
        <v>49986380.5</v>
      </c>
      <c r="O34" s="10">
        <f>N34/$N$48*100</f>
        <v>7.199419609579626</v>
      </c>
      <c r="P34" s="7">
        <v>55614430.3</v>
      </c>
      <c r="Q34" s="10">
        <f>P34/$P$48*100</f>
        <v>7.209263381332208</v>
      </c>
    </row>
    <row r="35" spans="3:17" ht="15" customHeight="1">
      <c r="C35" s="9" t="s">
        <v>13</v>
      </c>
      <c r="D35" s="7">
        <v>2322673.7</v>
      </c>
      <c r="E35" s="8">
        <f>D35/D48*100</f>
        <v>0.7437005061000564</v>
      </c>
      <c r="F35" s="7">
        <v>24398202.6</v>
      </c>
      <c r="G35" s="8">
        <f>F35/F48*100</f>
        <v>6.710561506599171</v>
      </c>
      <c r="H35" s="7">
        <v>26217493.5</v>
      </c>
      <c r="I35" s="8">
        <f>H35/$H$48*100</f>
        <v>6.3812201654791165</v>
      </c>
      <c r="J35" s="7">
        <v>30203466.7</v>
      </c>
      <c r="K35" s="8">
        <f>J35/$J$48*100</f>
        <v>6.5424174173209835</v>
      </c>
      <c r="L35" s="7">
        <v>5758697.9</v>
      </c>
      <c r="M35" s="10">
        <f>L35/$L$48*100</f>
        <v>1.1067792025584076</v>
      </c>
      <c r="N35" s="7">
        <v>5109204.6</v>
      </c>
      <c r="O35" s="10">
        <f>N35/$N$48*100</f>
        <v>0.7358665984346362</v>
      </c>
      <c r="P35" s="7">
        <v>5737283.8</v>
      </c>
      <c r="Q35" s="10">
        <f>P35/$P$48*100</f>
        <v>0.7437204657951968</v>
      </c>
    </row>
    <row r="36" spans="3:17" ht="15" customHeight="1">
      <c r="C36" s="12" t="s">
        <v>12</v>
      </c>
      <c r="D36" s="7">
        <v>694997.9</v>
      </c>
      <c r="E36" s="8"/>
      <c r="F36" s="7">
        <v>852819.2</v>
      </c>
      <c r="G36" s="8"/>
      <c r="H36" s="7">
        <v>918753.5</v>
      </c>
      <c r="I36" s="8">
        <f>H36/$H$48*100</f>
        <v>0.22362047543959596</v>
      </c>
      <c r="J36" s="7">
        <v>1562951.5</v>
      </c>
      <c r="K36" s="8">
        <f>J36/$J$48*100</f>
        <v>0.3385532269389447</v>
      </c>
      <c r="L36" s="11">
        <v>2037415</v>
      </c>
      <c r="M36" s="10">
        <f>L36/$L$48*100</f>
        <v>0.3915761146248943</v>
      </c>
      <c r="N36" s="7">
        <v>1613110.4</v>
      </c>
      <c r="O36" s="10">
        <f>N36/$N$48*100</f>
        <v>0.23233245796176086</v>
      </c>
      <c r="P36" s="7">
        <v>1711287.2</v>
      </c>
      <c r="Q36" s="10">
        <f>P36/$P$48*100</f>
        <v>0.22183307604433966</v>
      </c>
    </row>
    <row r="37" spans="3:17" ht="15" customHeight="1">
      <c r="C37" s="5" t="s">
        <v>11</v>
      </c>
      <c r="D37" s="4">
        <f>SUM(D25:D36)</f>
        <v>223671812.39999998</v>
      </c>
      <c r="E37" s="3">
        <f>D37/D48*100</f>
        <v>71.61782564731192</v>
      </c>
      <c r="F37" s="4">
        <f>SUM(F25:F36)</f>
        <v>248604139.59999996</v>
      </c>
      <c r="G37" s="3">
        <f>F37/F48*100</f>
        <v>68.37689632026279</v>
      </c>
      <c r="H37" s="4">
        <f>SUM(H25:H36)</f>
        <v>273193840.8</v>
      </c>
      <c r="I37" s="3">
        <f>H37/$H$48*100</f>
        <v>66.49415383654626</v>
      </c>
      <c r="J37" s="4">
        <f>SUM(J25:J36)</f>
        <v>302441467.4</v>
      </c>
      <c r="K37" s="3">
        <f>J37/$J$48*100</f>
        <v>65.51229180714797</v>
      </c>
      <c r="L37" s="4">
        <f>SUM(L25:L36)</f>
        <v>330267678.0999999</v>
      </c>
      <c r="M37" s="3">
        <f>L37/$L$48*100</f>
        <v>63.47500836922436</v>
      </c>
      <c r="N37" s="4">
        <f>SUM(N25:N36)</f>
        <v>377193875.4</v>
      </c>
      <c r="O37" s="3">
        <f>N37/$N$48*100</f>
        <v>54.326337614464684</v>
      </c>
      <c r="P37" s="4">
        <f>SUM(P25:P36)</f>
        <v>431656805.59999996</v>
      </c>
      <c r="Q37" s="3">
        <f>P37/$P$48*100</f>
        <v>55.955398358452946</v>
      </c>
    </row>
    <row r="38" spans="3:17" ht="15" customHeight="1">
      <c r="C38" s="5" t="s">
        <v>10</v>
      </c>
      <c r="D38" s="4">
        <f>SUM(D23+D37)</f>
        <v>289480784.7</v>
      </c>
      <c r="E38" s="3">
        <f>D38/D48*100</f>
        <v>92.68930288728524</v>
      </c>
      <c r="F38" s="4">
        <f>SUM(F23+F37)</f>
        <v>334118741.59999996</v>
      </c>
      <c r="G38" s="3">
        <f>F38/F48*100</f>
        <v>91.89711237229888</v>
      </c>
      <c r="H38" s="4">
        <f>SUM(H23+H37)</f>
        <v>358632490</v>
      </c>
      <c r="I38" s="3">
        <f>H38/$H$48*100</f>
        <v>87.28953731538019</v>
      </c>
      <c r="J38" s="4">
        <f>SUM(J23+J37)</f>
        <v>411039322.2</v>
      </c>
      <c r="K38" s="3">
        <f>J38/$J$48*100</f>
        <v>89.03583312060968</v>
      </c>
      <c r="L38" s="4">
        <f>SUM(L23+L37)</f>
        <v>449413861.8999999</v>
      </c>
      <c r="M38" s="3">
        <f>L38/$L$48*100</f>
        <v>86.37402488023834</v>
      </c>
      <c r="N38" s="4">
        <f>SUM(N23,N37)</f>
        <v>497035648.7</v>
      </c>
      <c r="O38" s="3">
        <f>N38/$N$48*100</f>
        <v>71.58686346395714</v>
      </c>
      <c r="P38" s="4">
        <f>SUM(P23,P37)</f>
        <v>573393882.2</v>
      </c>
      <c r="Q38" s="3">
        <f>P38/$P$48*100</f>
        <v>74.32868584153015</v>
      </c>
    </row>
    <row r="39" spans="3:17" ht="15" customHeight="1">
      <c r="C39" s="9" t="s">
        <v>9</v>
      </c>
      <c r="D39" s="7"/>
      <c r="E39" s="8"/>
      <c r="F39" s="7"/>
      <c r="G39" s="8"/>
      <c r="H39" s="7"/>
      <c r="I39" s="8">
        <f>H39/$H$48*100</f>
        <v>0</v>
      </c>
      <c r="J39" s="7"/>
      <c r="K39" s="8">
        <f>J39/$J$48*100</f>
        <v>0</v>
      </c>
      <c r="L39" s="7"/>
      <c r="M39" s="6">
        <f>L39/$L$48*100</f>
        <v>0</v>
      </c>
      <c r="N39" s="7"/>
      <c r="O39" s="6"/>
      <c r="P39" s="7"/>
      <c r="Q39" s="6">
        <f>P39/$P$48*100</f>
        <v>0</v>
      </c>
    </row>
    <row r="40" spans="3:17" ht="15" customHeight="1">
      <c r="C40" s="9" t="s">
        <v>8</v>
      </c>
      <c r="D40" s="7">
        <v>10842157.2</v>
      </c>
      <c r="E40" s="8">
        <f>D40/D48*100</f>
        <v>3.4715671843429283</v>
      </c>
      <c r="F40" s="7">
        <v>11257708.8</v>
      </c>
      <c r="G40" s="8">
        <f>F40/F48*100</f>
        <v>3.096357078606386</v>
      </c>
      <c r="H40" s="7">
        <v>11539720.3</v>
      </c>
      <c r="I40" s="8">
        <f>H40/$H$48*100</f>
        <v>2.8087160918853176</v>
      </c>
      <c r="J40" s="7">
        <v>12278732.9</v>
      </c>
      <c r="K40" s="8">
        <f>J40/$J$48*100</f>
        <v>2.6597144223709988</v>
      </c>
      <c r="L40" s="7">
        <v>13061904.2</v>
      </c>
      <c r="M40" s="6">
        <f>L40/$L$48*100</f>
        <v>2.5104015118366108</v>
      </c>
      <c r="N40" s="7">
        <v>12941107</v>
      </c>
      <c r="O40" s="6">
        <f>N40/$N$48*100</f>
        <v>1.8638768915358488</v>
      </c>
      <c r="P40" s="7">
        <v>11007551.9</v>
      </c>
      <c r="Q40" s="6">
        <f>P40/$P$48*100</f>
        <v>1.426901982142282</v>
      </c>
    </row>
    <row r="41" spans="3:17" ht="15" customHeight="1">
      <c r="C41" s="9" t="s">
        <v>7</v>
      </c>
      <c r="D41" s="7">
        <v>190921063</v>
      </c>
      <c r="E41" s="8">
        <f>D41/D48*100</f>
        <v>61.13131223652326</v>
      </c>
      <c r="F41" s="7">
        <v>192392655.5</v>
      </c>
      <c r="G41" s="8">
        <f>F41/F48*100</f>
        <v>52.91630573436975</v>
      </c>
      <c r="H41" s="7">
        <v>196691287.5</v>
      </c>
      <c r="I41" s="8">
        <f>H41/$H$48*100</f>
        <v>47.873775964473886</v>
      </c>
      <c r="J41" s="7">
        <v>208261305.9</v>
      </c>
      <c r="K41" s="8">
        <f>J41/$J$48*100</f>
        <v>45.11178827939554</v>
      </c>
      <c r="L41" s="7">
        <v>236896121.7</v>
      </c>
      <c r="M41" s="6">
        <f>L41/$L$48*100</f>
        <v>45.52968487273928</v>
      </c>
      <c r="N41" s="7">
        <v>241634457.5</v>
      </c>
      <c r="O41" s="6">
        <f>N41/$N$48*100</f>
        <v>34.80203676030583</v>
      </c>
      <c r="P41" s="7">
        <v>248132894</v>
      </c>
      <c r="Q41" s="6">
        <f>P41/$P$48*100</f>
        <v>32.16530991630398</v>
      </c>
    </row>
    <row r="42" spans="3:17" ht="15" customHeight="1">
      <c r="C42" s="9" t="s">
        <v>6</v>
      </c>
      <c r="D42" s="7">
        <v>391920263.8</v>
      </c>
      <c r="E42" s="8">
        <f>D42/D48*100</f>
        <v>125.48955909688375</v>
      </c>
      <c r="F42" s="7">
        <v>443802262.1</v>
      </c>
      <c r="G42" s="8">
        <f>F42/F48*100</f>
        <v>122.06482688154642</v>
      </c>
      <c r="H42" s="7">
        <v>491844316.3</v>
      </c>
      <c r="I42" s="8">
        <f>H42/$H$48*100</f>
        <v>119.71269753341787</v>
      </c>
      <c r="J42" s="7">
        <v>559873906.5</v>
      </c>
      <c r="K42" s="8">
        <f>J42/$J$48*100</f>
        <v>121.27511168739913</v>
      </c>
      <c r="L42" s="7">
        <v>609048883.1</v>
      </c>
      <c r="M42" s="6">
        <f>L42/$L$48*100</f>
        <v>117.05469688842452</v>
      </c>
      <c r="N42" s="7">
        <v>693756552.1</v>
      </c>
      <c r="O42" s="6">
        <f>N42/$N$48*100</f>
        <v>99.92010774741111</v>
      </c>
      <c r="P42" s="7">
        <v>793167475.8</v>
      </c>
      <c r="Q42" s="6">
        <f>P42/$P$48*100</f>
        <v>102.81779760582464</v>
      </c>
    </row>
    <row r="43" spans="3:17" ht="15" customHeight="1">
      <c r="C43" s="9" t="s">
        <v>5</v>
      </c>
      <c r="D43" s="7">
        <v>1656685.5</v>
      </c>
      <c r="E43" s="8">
        <f>D43/D48*100</f>
        <v>0.5304567080596061</v>
      </c>
      <c r="F43" s="7">
        <v>1731543.4</v>
      </c>
      <c r="G43" s="8">
        <f>F43/F48*100</f>
        <v>0.47624936465794604</v>
      </c>
      <c r="H43" s="7">
        <v>1607444.9</v>
      </c>
      <c r="I43" s="8">
        <f>H43/$H$48*100</f>
        <v>0.3912448690328296</v>
      </c>
      <c r="J43" s="7">
        <v>1458708.9</v>
      </c>
      <c r="K43" s="8">
        <f>J43/$J$48*100</f>
        <v>0.31597308378382716</v>
      </c>
      <c r="L43" s="7">
        <v>526447.1</v>
      </c>
      <c r="M43" s="6">
        <f>L43/$L$48*100</f>
        <v>0.10117924427450627</v>
      </c>
      <c r="N43" s="7">
        <v>117812814.3</v>
      </c>
      <c r="O43" s="6">
        <f>N43/$N$48*100</f>
        <v>16.968299705780517</v>
      </c>
      <c r="P43" s="7">
        <v>95774035.3</v>
      </c>
      <c r="Q43" s="6">
        <f>P43/$P$48*100</f>
        <v>12.415127545965499</v>
      </c>
    </row>
    <row r="44" spans="3:17" ht="15" customHeight="1">
      <c r="C44" s="9" t="s">
        <v>4</v>
      </c>
      <c r="D44" s="7">
        <v>3159762.5</v>
      </c>
      <c r="E44" s="8">
        <f>D44/D48*100</f>
        <v>1.0117292714882764</v>
      </c>
      <c r="F44" s="7">
        <v>3349674.4</v>
      </c>
      <c r="G44" s="8">
        <f>F44/F48*100</f>
        <v>0.9213054115830921</v>
      </c>
      <c r="H44" s="7">
        <v>-1709944.2</v>
      </c>
      <c r="I44" s="8">
        <f>H44/$H$48*100</f>
        <v>-0.4161927382907163</v>
      </c>
      <c r="J44" s="7">
        <v>-6451673.6</v>
      </c>
      <c r="K44" s="8">
        <f>J44/$J$48*100</f>
        <v>-1.3975065230346546</v>
      </c>
      <c r="L44" s="7">
        <v>3570817.7</v>
      </c>
      <c r="M44" s="6">
        <f>L44/$L$48*100</f>
        <v>0.6862847878315421</v>
      </c>
      <c r="N44" s="7">
        <v>7780141.7</v>
      </c>
      <c r="O44" s="6">
        <f>N44/$N$48*100</f>
        <v>1.120555322470051</v>
      </c>
      <c r="P44" s="7">
        <v>12671325.4</v>
      </c>
      <c r="Q44" s="6">
        <f>P44/$P$48*100</f>
        <v>1.642575887344201</v>
      </c>
    </row>
    <row r="45" spans="3:17" ht="15" customHeight="1">
      <c r="C45" s="9" t="s">
        <v>3</v>
      </c>
      <c r="D45" s="7">
        <v>-579659930.3</v>
      </c>
      <c r="E45" s="8">
        <f>D45/D48*100</f>
        <v>-185.60221503779607</v>
      </c>
      <c r="F45" s="7">
        <f>-625286807-1791632.2</f>
        <v>-627078439.2</v>
      </c>
      <c r="G45" s="8">
        <f>F45/F48*100</f>
        <v>-172.47370655549062</v>
      </c>
      <c r="H45" s="7">
        <v>-652240645.5</v>
      </c>
      <c r="I45" s="8">
        <f>H45/$H$48*100</f>
        <v>-158.75244366169923</v>
      </c>
      <c r="J45" s="7">
        <v>-729394736.3</v>
      </c>
      <c r="K45" s="8">
        <f>J45/$J$48*100</f>
        <v>-157.99526836670594</v>
      </c>
      <c r="L45" s="7">
        <v>-796515743.6</v>
      </c>
      <c r="M45" s="6">
        <f>L45/$L$48*100</f>
        <v>-153.08444284372428</v>
      </c>
      <c r="N45" s="7">
        <v>-881244862.4</v>
      </c>
      <c r="O45" s="6">
        <f>N45/$N$48*100</f>
        <v>-126.92360358445755</v>
      </c>
      <c r="P45" s="7">
        <v>-967223338.9</v>
      </c>
      <c r="Q45" s="6">
        <f>P45/$P$48*100</f>
        <v>-125.38054891666566</v>
      </c>
    </row>
    <row r="46" spans="3:17" ht="15" customHeight="1">
      <c r="C46" s="9" t="s">
        <v>2</v>
      </c>
      <c r="D46" s="7">
        <f>3992253+6.1</f>
        <v>3992259.1</v>
      </c>
      <c r="E46" s="8">
        <f>D46/D48*100</f>
        <v>1.278287653213</v>
      </c>
      <c r="F46" s="7">
        <v>4005005.1</v>
      </c>
      <c r="G46" s="8">
        <f>F46/F48*100</f>
        <v>1.1015497124281344</v>
      </c>
      <c r="H46" s="7">
        <v>4489255.5</v>
      </c>
      <c r="I46" s="8">
        <f>H46/$H$48*100</f>
        <v>1.0926646257998702</v>
      </c>
      <c r="J46" s="7">
        <v>4590496.9</v>
      </c>
      <c r="K46" s="8">
        <f>J46/$J$48*100</f>
        <v>0.9943542961814376</v>
      </c>
      <c r="L46" s="7">
        <v>4309066</v>
      </c>
      <c r="M46" s="6">
        <f>L46/$L$48*100</f>
        <v>0.8281706583794832</v>
      </c>
      <c r="N46" s="7">
        <v>4595394.1</v>
      </c>
      <c r="O46" s="6">
        <f>N46/$N$48*100</f>
        <v>0.6618636929970657</v>
      </c>
      <c r="P46" s="7">
        <v>4506310.2</v>
      </c>
      <c r="Q46" s="6">
        <f>P46/$P$48*100</f>
        <v>0.5841501375549256</v>
      </c>
    </row>
    <row r="47" spans="3:17" ht="15" customHeight="1">
      <c r="C47" s="5" t="s">
        <v>1</v>
      </c>
      <c r="D47" s="4">
        <f>SUM(D40:D46)</f>
        <v>22832260.80000005</v>
      </c>
      <c r="E47" s="3">
        <f>D47/D48*100</f>
        <v>7.310697112714763</v>
      </c>
      <c r="F47" s="4">
        <f>SUM(F40:F46)</f>
        <v>29460410.1</v>
      </c>
      <c r="G47" s="3">
        <f>F47/F48*100</f>
        <v>8.102887627701124</v>
      </c>
      <c r="H47" s="4">
        <f>SUM(H40:H46)</f>
        <v>52221434.79999995</v>
      </c>
      <c r="I47" s="3">
        <f>H47/$H$48*100</f>
        <v>12.710462684619817</v>
      </c>
      <c r="J47" s="4">
        <f>SUM(J40:J46)</f>
        <v>50616741.19999995</v>
      </c>
      <c r="K47" s="3">
        <f>J47/$J$48*100</f>
        <v>10.964166879390316</v>
      </c>
      <c r="L47" s="4">
        <f>SUM(L40:L46)</f>
        <v>70897496.20000005</v>
      </c>
      <c r="M47" s="3">
        <f>L47/$L$48*100</f>
        <v>13.625975119761671</v>
      </c>
      <c r="N47" s="4">
        <f>SUM(N40:N46)</f>
        <v>197275604.29999992</v>
      </c>
      <c r="O47" s="3">
        <f>N47/$N$48*100</f>
        <v>28.413136536042856</v>
      </c>
      <c r="P47" s="4">
        <f>SUM(P40:P46)</f>
        <v>198036253.7000001</v>
      </c>
      <c r="Q47" s="3">
        <f>P47/$P$48*100</f>
        <v>25.671314158469873</v>
      </c>
    </row>
    <row r="48" spans="3:17" ht="15" customHeight="1">
      <c r="C48" s="5" t="s">
        <v>0</v>
      </c>
      <c r="D48" s="4">
        <f>SUM(D38+D47)</f>
        <v>312313045.50000006</v>
      </c>
      <c r="E48" s="3">
        <f>D48/D48*100</f>
        <v>100</v>
      </c>
      <c r="F48" s="4">
        <f>SUM(F38+F47)</f>
        <v>363579151.7</v>
      </c>
      <c r="G48" s="3">
        <f>F48/F48*100</f>
        <v>100</v>
      </c>
      <c r="H48" s="4">
        <f>SUM(H38+H47)</f>
        <v>410853924.79999995</v>
      </c>
      <c r="I48" s="3">
        <f>H48/$H$48*100</f>
        <v>100</v>
      </c>
      <c r="J48" s="4">
        <f>SUM(J38+J47)</f>
        <v>461656063.3999999</v>
      </c>
      <c r="K48" s="3">
        <f>J48/$J$48*100</f>
        <v>100</v>
      </c>
      <c r="L48" s="4">
        <f>SUM(L38+L47)</f>
        <v>520311358.09999996</v>
      </c>
      <c r="M48" s="3">
        <f>L48/$L$48*100</f>
        <v>100</v>
      </c>
      <c r="N48" s="4">
        <f>SUM(N38,N47)</f>
        <v>694311252.9999999</v>
      </c>
      <c r="O48" s="3">
        <f>N48/$N$48*100</f>
        <v>100</v>
      </c>
      <c r="P48" s="4">
        <f>SUM(P38,P47)</f>
        <v>771430135.9000001</v>
      </c>
      <c r="Q48" s="3">
        <f>P48/$P$48*100</f>
        <v>100</v>
      </c>
    </row>
    <row r="54" ht="15">
      <c r="P54" s="2"/>
    </row>
    <row r="57" ht="15">
      <c r="F57" s="1"/>
    </row>
    <row r="59" ht="15">
      <c r="D59" s="1"/>
    </row>
  </sheetData>
  <sheetProtection/>
  <mergeCells count="11">
    <mergeCell ref="N6:O6"/>
    <mergeCell ref="P6:Q6"/>
    <mergeCell ref="C2:Q2"/>
    <mergeCell ref="C3:Q3"/>
    <mergeCell ref="C4:Q4"/>
    <mergeCell ref="C6:C7"/>
    <mergeCell ref="D6:E6"/>
    <mergeCell ref="F6:G6"/>
    <mergeCell ref="H6:I6"/>
    <mergeCell ref="J6:K6"/>
    <mergeCell ref="L6:M6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Chavez Castillo, Hortencia Jackelin</dc:creator>
  <cp:keywords/>
  <dc:description/>
  <cp:lastModifiedBy>Chavez Castillo, Hortencia Jackelin</cp:lastModifiedBy>
  <dcterms:created xsi:type="dcterms:W3CDTF">2016-08-04T22:43:12Z</dcterms:created>
  <dcterms:modified xsi:type="dcterms:W3CDTF">2016-08-04T22:43:51Z</dcterms:modified>
  <cp:category/>
  <cp:version/>
  <cp:contentType/>
  <cp:contentStatus/>
</cp:coreProperties>
</file>