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'DEP-C1'!$A$1:$AW$49</definedName>
    <definedName name="_xlnm.Print_Area" localSheetId="5">'DEP-C2'!$B$1:$D$47</definedName>
    <definedName name="_xlnm.Print_Area" localSheetId="6">'DEP-C3'!$B$5:$D$62</definedName>
    <definedName name="_xlnm.Print_Area" localSheetId="7">'DEP-C4'!$B$1:$D$89</definedName>
    <definedName name="_xlnm.Print_Area" localSheetId="8">'DEP-C5'!$B$1:$D$51</definedName>
    <definedName name="_xlnm.Print_Area" localSheetId="9">'DEP-C6'!$B$1:$E$76</definedName>
    <definedName name="_xlnm.Print_Area" localSheetId="10">'DEP-C7'!$B$1:$E$89</definedName>
    <definedName name="_xlnm.Print_Area" localSheetId="11">'DEP-C8'!$B$1:$D$125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<sst xmlns="http://schemas.openxmlformats.org/spreadsheetml/2006/main" count="619" uniqueCount="261">
  <si>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</si>
  <si>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</si>
  <si>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</si>
  <si>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</si>
  <si>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</si>
  <si>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</si>
  <si>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</si>
  <si>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</si>
  <si>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</si>
  <si>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</si>
  <si>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</si>
  <si>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</si>
  <si>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</si>
  <si>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</si>
  <si>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</si>
  <si>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</si>
  <si>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</si>
  <si>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</si>
  <si>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</si>
  <si>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</si>
  <si>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</si>
  <si>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</si>
  <si>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</si>
  <si>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</si>
  <si>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</si>
  <si>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</si>
  <si>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</si>
  <si>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</si>
  <si>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</si>
  <si>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</si>
  <si>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</si>
  <si>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</si>
  <si>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</si>
  <si>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</si>
  <si>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</si>
  <si>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</si>
  <si>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</si>
  <si>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</si>
  <si>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</si>
  <si>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</si>
  <si>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</si>
  <si>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</si>
  <si>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</si>
  <si>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</si>
  <si>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</si>
  <si>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</si>
  <si>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</si>
  <si>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</si>
  <si>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</si>
  <si>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</si>
  <si>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</si>
  <si>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</si>
  <si>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</si>
  <si>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</si>
  <si>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</si>
  <si>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</si>
  <si>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</si>
  <si>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</si>
  <si>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</si>
  <si>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</si>
  <si>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</si>
  <si>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</si>
  <si>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</si>
  <si>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</si>
  <si>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</si>
  <si>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</si>
  <si>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</si>
  <si>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</si>
  <si>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</si>
  <si>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</si>
  <si>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</si>
  <si>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</si>
  <si>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</si>
  <si>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</si>
  <si>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</si>
  <si>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</si>
  <si>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</si>
  <si>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</si>
  <si>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</si>
  <si>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</si>
  <si>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</si>
  <si>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</si>
  <si>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</si>
  <si>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</si>
  <si>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</si>
  <si>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</si>
  <si>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</si>
  <si>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</si>
  <si>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</si>
  <si>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</si>
  <si>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</si>
  <si>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</si>
  <si>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</si>
  <si>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</si>
  <si>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</si>
  <si>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</si>
  <si>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</si>
  <si>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</si>
  <si>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</si>
  <si>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</si>
  <si>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</si>
  <si>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</si>
  <si>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</si>
  <si>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</si>
  <si>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</si>
  <si>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</si>
  <si>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</si>
  <si>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</si>
  <si>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</si>
  <si>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</si>
  <si>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</si>
  <si>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</si>
  <si>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</si>
  <si>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</si>
  <si>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</si>
  <si>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</si>
  <si>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</si>
  <si>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</si>
  <si>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</si>
  <si>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</si>
  <si>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</si>
  <si>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</si>
  <si>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</si>
  <si>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</si>
  <si>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</si>
  <si>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</si>
  <si>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</si>
  <si>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</si>
  <si>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</si>
  <si>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</si>
  <si>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</si>
  <si>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</si>
  <si>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</si>
  <si>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</si>
  <si>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</si>
  <si>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</si>
  <si>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</si>
  <si>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</si>
  <si>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</si>
  <si>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</si>
  <si>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</si>
  <si>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</si>
  <si>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</si>
  <si>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</si>
  <si>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</si>
  <si>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</si>
  <si>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</si>
  <si>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</si>
  <si>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</si>
  <si>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</si>
  <si>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</si>
  <si>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</si>
  <si>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</si>
  <si>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</si>
  <si>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</si>
  <si>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</si>
  <si>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</si>
  <si>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</si>
  <si>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</si>
  <si>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</si>
  <si>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</si>
  <si>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</si>
  <si>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</si>
  <si>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</si>
  <si>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</si>
  <si>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</si>
  <si>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</si>
  <si>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</si>
  <si>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</si>
  <si>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</si>
  <si>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</si>
  <si>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</si>
  <si>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</si>
  <si>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</si>
  <si>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</si>
  <si>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</si>
  <si>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</si>
  <si>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</si>
  <si>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</si>
  <si>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</si>
  <si>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</si>
  <si>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</si>
  <si>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</si>
  <si>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</si>
  <si>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</si>
  <si>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</si>
  <si>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</si>
  <si>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</si>
  <si>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</si>
  <si>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</si>
  <si>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</si>
  <si>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</si>
  <si>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</si>
  <si>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</si>
  <si>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</si>
  <si>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</si>
  <si>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</si>
  <si>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</si>
  <si>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</si>
  <si>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</si>
  <si>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</si>
  <si>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</si>
  <si>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</si>
  <si>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</si>
  <si>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</si>
  <si>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</si>
  <si>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</si>
  <si>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</si>
  <si>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</si>
  <si>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</si>
  <si>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</si>
  <si>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</si>
  <si>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</si>
  <si>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</si>
  <si>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</si>
  <si>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</si>
  <si>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</si>
  <si>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</si>
  <si>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</si>
  <si>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</si>
  <si>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</si>
  <si>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</si>
  <si>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</si>
  <si>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</si>
  <si>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</si>
  <si>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</si>
  <si>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</si>
  <si>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</si>
  <si>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</si>
  <si>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</si>
  <si>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</si>
  <si>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</si>
  <si>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</si>
  <si>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</si>
  <si>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</si>
  <si>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</si>
  <si>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del Sur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</si>
  <si>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</si>
  <si>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</si>
  <si>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</si>
  <si>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</si>
  <si>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</si>
  <si>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Empresa Regional de Servicio Público de Electricidad del Sur S.A.</t>
  </si>
  <si>
    <t>Servicios Postales del Peru S.A.</t>
  </si>
  <si>
    <t>Sep</t>
  </si>
  <si>
    <t>Citibank</t>
  </si>
  <si>
    <t>Petroleos del Peru</t>
  </si>
  <si>
    <t>Empresa Nacional de la Coca</t>
  </si>
  <si>
    <t xml:space="preserve"> 1/  Incluye: Bonos PETROPERU por US$ 3 000,0 millones.</t>
  </si>
  <si>
    <t>Banco Wiese Sudameris</t>
  </si>
  <si>
    <t>SERVICIOS POSTALES DEL PERÚ S.A</t>
  </si>
  <si>
    <t>Empresa Electricidad del Perú</t>
  </si>
  <si>
    <t>Banco Latinoamericno de Comercio Exterior</t>
  </si>
  <si>
    <t>DZ Bank AG, New York Branch</t>
  </si>
  <si>
    <t>Citibank N.A.</t>
  </si>
  <si>
    <t>Banco Latinoamericano de Comercio Exterior S.A.</t>
  </si>
  <si>
    <t>AL 31 DE AGOSTO 2022</t>
  </si>
  <si>
    <t>Al 31 de agosto de 2022</t>
  </si>
  <si>
    <t>Período: De 2009 al 31 de agosto 2022</t>
  </si>
  <si>
    <t xml:space="preserve"> 3/  Incluye: Bonos COFIDE por US$ 1 166,5 millones y Bonos Fondo MIVIVIENDA por US$ 1 162,9 millones.</t>
  </si>
  <si>
    <t xml:space="preserve"> 4/  Incluye: Bonos COFIDE por US$ 337,7 millones y Bonos Fondo MIVIVIENDA por US$ 208,0 millones.</t>
  </si>
</sst>
</file>

<file path=xl/styles.xml><?xml version="1.0" encoding="utf-8"?>
<styleSheet xmlns="http://schemas.openxmlformats.org/spreadsheetml/2006/main">
  <numFmts count="7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_);[Red]\(#,##0.00000\)"/>
    <numFmt numFmtId="218" formatCode="#,##0.000000"/>
    <numFmt numFmtId="219" formatCode="#,##0.00000;\-#,##0.00000"/>
    <numFmt numFmtId="220" formatCode="#,##0.000000_ ;\-#,##0.000000\ "/>
    <numFmt numFmtId="221" formatCode="#,##0.000000000"/>
    <numFmt numFmtId="222" formatCode="#,##0.0000000000_ ;\-#,##0.0000000000\ "/>
    <numFmt numFmtId="223" formatCode="#,##0.0000;\-#,##0.0000"/>
    <numFmt numFmtId="224" formatCode="#,##0_);\(#,##0\)"/>
    <numFmt numFmtId="225" formatCode="#,##0.0;\-#,##0.0"/>
    <numFmt numFmtId="226" formatCode="#,##0.000;\-#,##0.000"/>
    <numFmt numFmtId="227" formatCode="#,##0.00000;[Red]#,##0.00000"/>
  </numFmts>
  <fonts count="10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3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3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3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3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3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3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7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8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4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4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1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5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6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0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59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2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3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2" fillId="47" borderId="0" xfId="0" applyFont="1" applyFill="1" applyAlignment="1">
      <alignment/>
    </xf>
    <xf numFmtId="0" fontId="85" fillId="48" borderId="0" xfId="0" applyFont="1" applyFill="1" applyAlignment="1">
      <alignment/>
    </xf>
    <xf numFmtId="0" fontId="6" fillId="48" borderId="20" xfId="0" applyFont="1" applyFill="1" applyBorder="1" applyAlignment="1">
      <alignment horizontal="center" vertical="center" wrapText="1"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6" fillId="48" borderId="0" xfId="323" applyFont="1" applyFill="1">
      <alignment/>
      <protection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89" fillId="47" borderId="0" xfId="0" applyFont="1" applyFill="1" applyAlignment="1">
      <alignment/>
    </xf>
    <xf numFmtId="0" fontId="85" fillId="47" borderId="0" xfId="0" applyFont="1" applyFill="1" applyAlignment="1">
      <alignment/>
    </xf>
    <xf numFmtId="0" fontId="83" fillId="47" borderId="0" xfId="0" applyFont="1" applyFill="1" applyAlignment="1">
      <alignment/>
    </xf>
    <xf numFmtId="186" fontId="89" fillId="47" borderId="0" xfId="0" applyNumberFormat="1" applyFont="1" applyFill="1" applyAlignment="1">
      <alignment/>
    </xf>
    <xf numFmtId="0" fontId="82" fillId="47" borderId="0" xfId="0" applyFont="1" applyFill="1" applyBorder="1" applyAlignment="1">
      <alignment/>
    </xf>
    <xf numFmtId="0" fontId="84" fillId="47" borderId="0" xfId="0" applyFont="1" applyFill="1" applyAlignment="1">
      <alignment/>
    </xf>
    <xf numFmtId="38" fontId="89" fillId="47" borderId="0" xfId="0" applyNumberFormat="1" applyFont="1" applyFill="1" applyAlignment="1">
      <alignment/>
    </xf>
    <xf numFmtId="197" fontId="89" fillId="47" borderId="0" xfId="0" applyNumberFormat="1" applyFont="1" applyFill="1" applyAlignment="1">
      <alignment/>
    </xf>
    <xf numFmtId="1" fontId="89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22" xfId="323" applyFont="1" applyFill="1" applyBorder="1" applyAlignment="1">
      <alignment horizontal="left" vertical="center" indent="3"/>
      <protection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0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1" fillId="47" borderId="0" xfId="0" applyFont="1" applyFill="1" applyAlignment="1">
      <alignment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38" fontId="91" fillId="47" borderId="0" xfId="0" applyNumberFormat="1" applyFont="1" applyFill="1" applyAlignment="1">
      <alignment/>
    </xf>
    <xf numFmtId="197" fontId="91" fillId="47" borderId="0" xfId="0" applyNumberFormat="1" applyFont="1" applyFill="1" applyAlignment="1">
      <alignment/>
    </xf>
    <xf numFmtId="1" fontId="91" fillId="48" borderId="0" xfId="0" applyNumberFormat="1" applyFont="1" applyFill="1" applyAlignment="1">
      <alignment/>
    </xf>
    <xf numFmtId="182" fontId="91" fillId="47" borderId="0" xfId="0" applyNumberFormat="1" applyFont="1" applyFill="1" applyAlignment="1">
      <alignment/>
    </xf>
    <xf numFmtId="0" fontId="91" fillId="48" borderId="0" xfId="0" applyFont="1" applyFill="1" applyAlignment="1">
      <alignment/>
    </xf>
    <xf numFmtId="208" fontId="91" fillId="47" borderId="0" xfId="0" applyNumberFormat="1" applyFont="1" applyFill="1" applyAlignment="1">
      <alignment/>
    </xf>
    <xf numFmtId="186" fontId="91" fillId="47" borderId="0" xfId="0" applyNumberFormat="1" applyFont="1" applyFill="1" applyAlignment="1">
      <alignment/>
    </xf>
    <xf numFmtId="0" fontId="95" fillId="47" borderId="0" xfId="0" applyFont="1" applyFill="1" applyAlignment="1">
      <alignment/>
    </xf>
    <xf numFmtId="0" fontId="91" fillId="47" borderId="0" xfId="0" applyFont="1" applyFill="1" applyBorder="1" applyAlignment="1">
      <alignment/>
    </xf>
    <xf numFmtId="181" fontId="91" fillId="47" borderId="0" xfId="0" applyNumberFormat="1" applyFont="1" applyFill="1" applyBorder="1" applyAlignment="1">
      <alignment/>
    </xf>
    <xf numFmtId="0" fontId="92" fillId="47" borderId="0" xfId="0" applyFont="1" applyFill="1" applyBorder="1" applyAlignment="1">
      <alignment/>
    </xf>
    <xf numFmtId="0" fontId="92" fillId="47" borderId="0" xfId="0" applyFont="1" applyFill="1" applyAlignment="1" applyProtection="1">
      <alignment/>
      <protection/>
    </xf>
    <xf numFmtId="0" fontId="92" fillId="48" borderId="0" xfId="0" applyFont="1" applyFill="1" applyAlignment="1" applyProtection="1">
      <alignment/>
      <protection/>
    </xf>
    <xf numFmtId="179" fontId="92" fillId="48" borderId="0" xfId="0" applyNumberFormat="1" applyFont="1" applyFill="1" applyAlignment="1">
      <alignment/>
    </xf>
    <xf numFmtId="201" fontId="92" fillId="48" borderId="0" xfId="0" applyNumberFormat="1" applyFont="1" applyFill="1" applyAlignment="1">
      <alignment/>
    </xf>
    <xf numFmtId="209" fontId="92" fillId="47" borderId="0" xfId="0" applyNumberFormat="1" applyFont="1" applyFill="1" applyAlignment="1">
      <alignment/>
    </xf>
    <xf numFmtId="180" fontId="92" fillId="48" borderId="0" xfId="0" applyNumberFormat="1" applyFont="1" applyFill="1" applyAlignment="1">
      <alignment/>
    </xf>
    <xf numFmtId="204" fontId="92" fillId="48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2" fillId="47" borderId="0" xfId="0" applyNumberFormat="1" applyFont="1" applyFill="1" applyAlignment="1">
      <alignment/>
    </xf>
    <xf numFmtId="4" fontId="96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3" fillId="48" borderId="0" xfId="0" applyFont="1" applyFill="1" applyAlignment="1">
      <alignment/>
    </xf>
    <xf numFmtId="4" fontId="96" fillId="48" borderId="0" xfId="0" applyNumberFormat="1" applyFont="1" applyFill="1" applyAlignment="1">
      <alignment/>
    </xf>
    <xf numFmtId="206" fontId="77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4" fillId="48" borderId="0" xfId="0" applyFont="1" applyFill="1" applyAlignment="1">
      <alignment/>
    </xf>
    <xf numFmtId="206" fontId="94" fillId="48" borderId="0" xfId="0" applyNumberFormat="1" applyFont="1" applyFill="1" applyAlignment="1">
      <alignment/>
    </xf>
    <xf numFmtId="0" fontId="81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2" fillId="48" borderId="0" xfId="0" applyNumberFormat="1" applyFont="1" applyFill="1" applyAlignment="1">
      <alignment/>
    </xf>
    <xf numFmtId="174" fontId="97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7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22" xfId="323" applyFont="1" applyFill="1" applyBorder="1" applyAlignment="1">
      <alignment horizontal="left" vertical="center" indent="3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1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8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4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8" fillId="0" borderId="22" xfId="323" applyFont="1" applyFill="1" applyBorder="1" applyAlignment="1">
      <alignment horizontal="left" vertical="center" indent="3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2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2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2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8" fontId="0" fillId="48" borderId="0" xfId="0" applyNumberFormat="1" applyFont="1" applyFill="1" applyAlignment="1">
      <alignment vertical="center"/>
    </xf>
    <xf numFmtId="217" fontId="92" fillId="48" borderId="0" xfId="0" applyNumberFormat="1" applyFont="1" applyFill="1" applyAlignment="1">
      <alignment/>
    </xf>
    <xf numFmtId="215" fontId="77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6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3" fontId="8" fillId="0" borderId="22" xfId="300" applyNumberFormat="1" applyFont="1" applyFill="1" applyBorder="1" applyAlignment="1">
      <alignment horizontal="right" vertical="center" indent="1"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6" fillId="48" borderId="0" xfId="0" applyNumberFormat="1" applyFont="1" applyFill="1" applyAlignment="1">
      <alignment/>
    </xf>
    <xf numFmtId="208" fontId="92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2" fillId="47" borderId="0" xfId="0" applyNumberFormat="1" applyFont="1" applyFill="1" applyBorder="1" applyAlignment="1">
      <alignment/>
    </xf>
    <xf numFmtId="220" fontId="92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9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0" fontId="8" fillId="0" borderId="22" xfId="323" applyFont="1" applyBorder="1" applyAlignment="1">
      <alignment horizontal="left" vertical="center" indent="3"/>
      <protection/>
    </xf>
    <xf numFmtId="38" fontId="8" fillId="48" borderId="0" xfId="0" applyNumberFormat="1" applyFont="1" applyFill="1" applyAlignment="1">
      <alignment/>
    </xf>
    <xf numFmtId="221" fontId="96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3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99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11" fillId="48" borderId="21" xfId="0" applyFont="1" applyFill="1" applyBorder="1" applyAlignment="1">
      <alignment horizontal="center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223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0" fillId="48" borderId="27" xfId="300" applyNumberFormat="1" applyFont="1" applyFill="1" applyBorder="1" applyAlignment="1">
      <alignment horizontal="right" vertical="center" indent="1"/>
    </xf>
    <xf numFmtId="38" fontId="0" fillId="48" borderId="27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7" fontId="0" fillId="48" borderId="0" xfId="0" applyNumberFormat="1" applyFont="1" applyFill="1" applyAlignment="1">
      <alignment/>
    </xf>
    <xf numFmtId="3" fontId="11" fillId="48" borderId="60" xfId="300" applyNumberFormat="1" applyFont="1" applyFill="1" applyBorder="1" applyAlignment="1">
      <alignment horizontal="right" vertical="center" indent="1"/>
    </xf>
    <xf numFmtId="3" fontId="8" fillId="48" borderId="60" xfId="300" applyNumberFormat="1" applyFont="1" applyFill="1" applyBorder="1" applyAlignment="1">
      <alignment horizontal="right" vertical="center" indent="1"/>
    </xf>
    <xf numFmtId="3" fontId="33" fillId="48" borderId="60" xfId="300" applyNumberFormat="1" applyFont="1" applyFill="1" applyBorder="1" applyAlignment="1">
      <alignment horizontal="right" vertical="center" indent="1"/>
    </xf>
    <xf numFmtId="225" fontId="42" fillId="47" borderId="0" xfId="323" applyNumberFormat="1" applyFont="1" applyFill="1">
      <alignment/>
      <protection/>
    </xf>
    <xf numFmtId="14" fontId="98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8" fillId="48" borderId="0" xfId="289" applyFont="1" applyFill="1" applyAlignment="1" applyProtection="1">
      <alignment horizontal="left" vertical="center"/>
      <protection/>
    </xf>
    <xf numFmtId="14" fontId="0" fillId="47" borderId="0" xfId="0" applyNumberFormat="1" applyFont="1" applyFill="1" applyAlignment="1">
      <alignment horizontal="left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74" fontId="97" fillId="48" borderId="0" xfId="0" applyNumberFormat="1" applyFont="1" applyFill="1" applyAlignment="1">
      <alignment horizontal="center" vertical="center" wrapText="1"/>
    </xf>
    <xf numFmtId="0" fontId="3" fillId="48" borderId="61" xfId="331" applyFont="1" applyFill="1" applyBorder="1" applyAlignment="1">
      <alignment horizontal="center" vertical="center"/>
      <protection/>
    </xf>
    <xf numFmtId="0" fontId="3" fillId="48" borderId="62" xfId="331" applyFont="1" applyFill="1" applyBorder="1" applyAlignment="1">
      <alignment horizontal="center" vertical="center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4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5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6" xfId="323" applyFont="1" applyFill="1" applyBorder="1" applyAlignment="1">
      <alignment horizontal="center" vertical="center" wrapText="1"/>
      <protection/>
    </xf>
    <xf numFmtId="0" fontId="6" fillId="47" borderId="67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186" fontId="8" fillId="47" borderId="0" xfId="323" applyNumberFormat="1" applyFont="1" applyFill="1">
      <alignment/>
      <protection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7170.286449939999</c:v>
                </c:pt>
                <c:pt idx="1">
                  <c:v>2031.3514093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3955.8134830999998</c:v>
                </c:pt>
                <c:pt idx="1">
                  <c:v>5245.82437614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8711.890654649998</c:v>
                </c:pt>
                <c:pt idx="1">
                  <c:v>489.74720458999997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3326.50379347</c:v>
                </c:pt>
                <c:pt idx="1">
                  <c:v>5875.13406577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5875.13406577</c:v>
                </c:pt>
                <c:pt idx="1">
                  <c:v>1806.98594998</c:v>
                </c:pt>
                <c:pt idx="2">
                  <c:v>499.34709526</c:v>
                </c:pt>
                <c:pt idx="3">
                  <c:v>529.35930969</c:v>
                </c:pt>
                <c:pt idx="4">
                  <c:v>490.8114385399999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6680.274619690001</c:v>
                </c:pt>
                <c:pt idx="1">
                  <c:v>2062.9594397299998</c:v>
                </c:pt>
                <c:pt idx="2">
                  <c:v>173.42746366</c:v>
                </c:pt>
                <c:pt idx="3">
                  <c:v>284.97633616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25"/>
          <c:y val="0.136"/>
          <c:w val="0.776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'DEP-C1'!$C$15:$AW$15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'DEP-C1'!$C$12:$AW$13</c:f>
              <c:multiLvlStrCache/>
            </c:multiLvlStrRef>
          </c:cat>
          <c:val>
            <c:numRef>
              <c:f>'DEP-C1'!$C$16:$AW$16</c:f>
              <c:numCache/>
            </c:numRef>
          </c:val>
        </c:ser>
        <c:axId val="44034044"/>
        <c:axId val="60762077"/>
      </c:barChart>
      <c:catAx>
        <c:axId val="4403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762077"/>
        <c:crosses val="autoZero"/>
        <c:auto val="1"/>
        <c:lblOffset val="100"/>
        <c:tickLblSkip val="1"/>
        <c:noMultiLvlLbl val="0"/>
      </c:catAx>
      <c:valAx>
        <c:axId val="6076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34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25"/>
          <c:y val="0.39375"/>
          <c:w val="0.1927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3.jpeg" /><Relationship Id="rId8" Type="http://schemas.openxmlformats.org/officeDocument/2006/relationships/hyperlink" Target="#Reporte_Deuda_Empresas_SG_31082022.xls#Indice!B6" /><Relationship Id="rId9" Type="http://schemas.openxmlformats.org/officeDocument/2006/relationships/hyperlink" Target="#Reporte_Deuda_Empresas_SG_31082022.xls#Indice!B6" /><Relationship Id="rId10" Type="http://schemas.openxmlformats.org/officeDocument/2006/relationships/image" Target="../media/image1.png" /><Relationship Id="rId1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3.jpeg" /><Relationship Id="rId3" Type="http://schemas.openxmlformats.org/officeDocument/2006/relationships/hyperlink" Target="#Reporte_Deuda_Empresas_SG_31082022.xls#Indice!B6" /><Relationship Id="rId4" Type="http://schemas.openxmlformats.org/officeDocument/2006/relationships/hyperlink" Target="#Reporte_Deuda_Empresas_SG_31082022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Reporte_Deuda_Empresas_SG_31082022.xls#Indice!B6" /><Relationship Id="rId3" Type="http://schemas.openxmlformats.org/officeDocument/2006/relationships/hyperlink" Target="#Reporte_Deuda_Empresas_SG_31082022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0</xdr:row>
      <xdr:rowOff>85725</xdr:rowOff>
    </xdr:from>
    <xdr:to>
      <xdr:col>8</xdr:col>
      <xdr:colOff>123825</xdr:colOff>
      <xdr:row>3</xdr:row>
      <xdr:rowOff>104775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857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5543550</xdr:colOff>
      <xdr:row>0</xdr:row>
      <xdr:rowOff>123825</xdr:rowOff>
    </xdr:from>
    <xdr:to>
      <xdr:col>1</xdr:col>
      <xdr:colOff>5876925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23825"/>
          <a:ext cx="333375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0</xdr:row>
      <xdr:rowOff>66675</xdr:rowOff>
    </xdr:from>
    <xdr:to>
      <xdr:col>7</xdr:col>
      <xdr:colOff>600075</xdr:colOff>
      <xdr:row>4</xdr:row>
      <xdr:rowOff>38100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66675"/>
          <a:ext cx="1581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47625</xdr:colOff>
      <xdr:row>3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67425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85725</xdr:rowOff>
    </xdr:from>
    <xdr:to>
      <xdr:col>7</xdr:col>
      <xdr:colOff>485775</xdr:colOff>
      <xdr:row>3</xdr:row>
      <xdr:rowOff>66675</xdr:rowOff>
    </xdr:to>
    <xdr:pic>
      <xdr:nvPicPr>
        <xdr:cNvPr id="9" name="Imagen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438900" y="85725"/>
          <a:ext cx="15811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37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06775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552450</xdr:colOff>
      <xdr:row>0</xdr:row>
      <xdr:rowOff>95250</xdr:rowOff>
    </xdr:from>
    <xdr:to>
      <xdr:col>18</xdr:col>
      <xdr:colOff>123825</xdr:colOff>
      <xdr:row>2</xdr:row>
      <xdr:rowOff>76200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95250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17</xdr:col>
      <xdr:colOff>485775</xdr:colOff>
      <xdr:row>2</xdr:row>
      <xdr:rowOff>95250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" y="28575"/>
          <a:ext cx="58674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2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5" t="str">
        <f>+Portada!$B$6</f>
        <v>DEUDA DE LAS EMPRESAS PÚBLICAS</v>
      </c>
      <c r="C6" s="545"/>
      <c r="D6" s="545"/>
      <c r="E6" s="545"/>
      <c r="F6" s="545"/>
      <c r="G6" s="545"/>
    </row>
    <row r="7" spans="2:7" s="4" customFormat="1" ht="24.75" customHeight="1">
      <c r="B7" s="546" t="s">
        <v>256</v>
      </c>
      <c r="C7" s="546"/>
      <c r="D7" s="546"/>
      <c r="E7" s="546"/>
      <c r="F7" s="546"/>
      <c r="G7" s="546"/>
    </row>
    <row r="8" spans="2:5" s="4" customFormat="1" ht="15.75" customHeight="1">
      <c r="B8" s="249"/>
      <c r="C8" s="249"/>
      <c r="D8" s="502"/>
      <c r="E8" s="130"/>
    </row>
    <row r="9" spans="2:5" ht="19.5" customHeight="1">
      <c r="B9" s="86"/>
      <c r="C9" s="86"/>
      <c r="D9" s="406" t="s">
        <v>66</v>
      </c>
      <c r="E9" s="86"/>
    </row>
    <row r="10" spans="2:5" s="7" customFormat="1" ht="19.5" customHeight="1">
      <c r="B10" s="183"/>
      <c r="C10" s="183"/>
      <c r="D10" s="406" t="s">
        <v>172</v>
      </c>
      <c r="E10" s="71"/>
    </row>
    <row r="11" spans="2:5" s="7" customFormat="1" ht="19.5" customHeight="1">
      <c r="B11" s="184"/>
      <c r="C11" s="183"/>
      <c r="D11" s="406" t="s">
        <v>173</v>
      </c>
      <c r="E11" s="71"/>
    </row>
    <row r="12" spans="2:5" s="7" customFormat="1" ht="9.75" customHeight="1">
      <c r="B12" s="184"/>
      <c r="C12" s="183"/>
      <c r="D12" s="317"/>
      <c r="E12" s="71"/>
    </row>
    <row r="13" spans="2:8" s="7" customFormat="1" ht="19.5" customHeight="1">
      <c r="B13" s="183" t="s">
        <v>11</v>
      </c>
      <c r="C13" s="183" t="s">
        <v>8</v>
      </c>
      <c r="D13" s="544" t="s">
        <v>212</v>
      </c>
      <c r="E13" s="544"/>
      <c r="F13" s="544"/>
      <c r="G13" s="544"/>
      <c r="H13" s="544"/>
    </row>
    <row r="14" spans="2:6" s="7" customFormat="1" ht="19.5" customHeight="1">
      <c r="B14" s="183" t="s">
        <v>12</v>
      </c>
      <c r="C14" s="183" t="s">
        <v>8</v>
      </c>
      <c r="D14" s="544" t="s">
        <v>152</v>
      </c>
      <c r="E14" s="544"/>
      <c r="F14" s="544"/>
    </row>
    <row r="15" spans="2:6" s="7" customFormat="1" ht="19.5" customHeight="1">
      <c r="B15" s="183" t="s">
        <v>13</v>
      </c>
      <c r="C15" s="183" t="s">
        <v>8</v>
      </c>
      <c r="D15" s="547" t="s">
        <v>37</v>
      </c>
      <c r="E15" s="547"/>
      <c r="F15" s="547"/>
    </row>
    <row r="16" spans="2:6" s="7" customFormat="1" ht="19.5" customHeight="1">
      <c r="B16" s="183" t="s">
        <v>14</v>
      </c>
      <c r="C16" s="183" t="s">
        <v>8</v>
      </c>
      <c r="D16" s="547" t="s">
        <v>32</v>
      </c>
      <c r="E16" s="547"/>
      <c r="F16" s="547"/>
    </row>
    <row r="17" spans="2:6" s="7" customFormat="1" ht="19.5" customHeight="1">
      <c r="B17" s="183" t="s">
        <v>90</v>
      </c>
      <c r="C17" s="183" t="s">
        <v>8</v>
      </c>
      <c r="D17" s="547" t="s">
        <v>1</v>
      </c>
      <c r="E17" s="547"/>
      <c r="F17" s="547"/>
    </row>
    <row r="18" spans="2:6" s="7" customFormat="1" ht="19.5" customHeight="1">
      <c r="B18" s="183" t="s">
        <v>59</v>
      </c>
      <c r="C18" s="183" t="s">
        <v>8</v>
      </c>
      <c r="D18" s="547" t="s">
        <v>57</v>
      </c>
      <c r="E18" s="547"/>
      <c r="F18" s="547"/>
    </row>
    <row r="19" spans="2:6" s="7" customFormat="1" ht="19.5" customHeight="1">
      <c r="B19" s="183" t="s">
        <v>15</v>
      </c>
      <c r="C19" s="183" t="s">
        <v>8</v>
      </c>
      <c r="D19" s="547" t="s">
        <v>104</v>
      </c>
      <c r="E19" s="547"/>
      <c r="F19" s="547"/>
    </row>
    <row r="20" spans="2:6" s="7" customFormat="1" ht="19.5" customHeight="1">
      <c r="B20" s="183" t="s">
        <v>16</v>
      </c>
      <c r="C20" s="183" t="s">
        <v>8</v>
      </c>
      <c r="D20" s="547" t="s">
        <v>58</v>
      </c>
      <c r="E20" s="547"/>
      <c r="F20" s="547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31082022.xls#Resumen!B5" display="CUADROS RESUMEN"/>
    <hyperlink ref="D11" location="Reporte_Deuda_Empresas_SG_31082022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31082022.xls#Portada!B6" display="PORTADA"/>
    <hyperlink ref="D19" location="'Grupo Acreedor'!A1" display="POR GRUPO DEL ACREEDOR"/>
    <hyperlink ref="D14:F14" location="Reporte_Deuda_Empresas_SG_31082022.xls#'DEP-C2'!B5" display="POR TIPO DE DEUDA Y TIPO DE EMPRESA"/>
    <hyperlink ref="D16:F16" location="'DEP-C4'!B5" display="POR TIPO DE EMPRESA Y ACREEDOR"/>
    <hyperlink ref="D15:F15" location="Reporte_Deuda_Empresas_SG_31082022.xls#'DEP-C3'!B5" display="POR TIPO DE MONEDA"/>
    <hyperlink ref="D17:F17" location="Reporte_Deuda_Empresas_SG_31082022.xls#'DEP-C5'!B5" display="POR GRUPO EMPRESARIAL DEL DEUDOR"/>
    <hyperlink ref="D18:F18" location="Reporte_Deuda_Empresas_SG_31082022.xls#'DEP-C6'!B5" display="POR GRUPO EMPRESARIAL Y ENTIDAD DEUDORA"/>
    <hyperlink ref="D19:F19" location="Reporte_Deuda_Empresas_SG_31082022.xls#'DEP-C7'!B5" display="POR TIPO DE EMPRESA Y GRUPO DEL ACREEDOR "/>
    <hyperlink ref="D13:F13" r:id="rId1" display="EVOLUCIÓN DE LA DEUDA DE LAS EMPRESAS PÚBLICAS"/>
    <hyperlink ref="D13:H13" location="Reporte_Deuda_Empresas_SG_31082022.xls#'DEP-C1'!B5" display="EVOLUCIÓN DE LA DEUDA DE LAS EMPRESAS PÚBLICAS - POR TIPO DE DEUDA"/>
    <hyperlink ref="D20:F20" location="Reporte_Deuda_Empresas_SG_31082022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9" t="s">
        <v>135</v>
      </c>
      <c r="C6" s="319"/>
      <c r="D6" s="319"/>
      <c r="E6" s="319"/>
      <c r="F6" s="88"/>
    </row>
    <row r="7" spans="2:6" s="89" customFormat="1" ht="18.75">
      <c r="B7" s="319" t="s">
        <v>134</v>
      </c>
      <c r="C7" s="319"/>
      <c r="D7" s="319"/>
      <c r="E7" s="264"/>
      <c r="F7" s="88"/>
    </row>
    <row r="8" spans="2:6" s="89" customFormat="1" ht="18.75">
      <c r="B8" s="343" t="s">
        <v>57</v>
      </c>
      <c r="C8" s="363"/>
      <c r="D8" s="363"/>
      <c r="E8" s="363"/>
      <c r="F8" s="88"/>
    </row>
    <row r="9" spans="2:6" s="89" customFormat="1" ht="18.75">
      <c r="B9" s="133" t="str">
        <f>+'DEP-C2'!B9</f>
        <v>Al 31 de agosto de 2022</v>
      </c>
      <c r="C9" s="364"/>
      <c r="D9" s="269"/>
      <c r="E9" s="269"/>
      <c r="F9" s="318">
        <f>+Portada!H39</f>
        <v>3.847</v>
      </c>
    </row>
    <row r="10" spans="2:5" ht="9.75" customHeight="1">
      <c r="B10" s="623"/>
      <c r="C10" s="623"/>
      <c r="D10" s="623"/>
      <c r="E10" s="623"/>
    </row>
    <row r="11" spans="2:5" ht="18" customHeight="1">
      <c r="B11" s="619" t="s">
        <v>95</v>
      </c>
      <c r="C11" s="619" t="s">
        <v>26</v>
      </c>
      <c r="D11" s="634" t="s">
        <v>86</v>
      </c>
      <c r="E11" s="632" t="s">
        <v>163</v>
      </c>
    </row>
    <row r="12" spans="2:6" s="81" customFormat="1" ht="18" customHeight="1">
      <c r="B12" s="620"/>
      <c r="C12" s="620"/>
      <c r="D12" s="622"/>
      <c r="E12" s="633"/>
      <c r="F12" s="90"/>
    </row>
    <row r="13" spans="2:6" s="81" customFormat="1" ht="9.75" customHeight="1">
      <c r="B13" s="110"/>
      <c r="C13" s="267"/>
      <c r="D13" s="94"/>
      <c r="E13" s="270"/>
      <c r="F13" s="90"/>
    </row>
    <row r="14" spans="2:6" s="65" customFormat="1" ht="16.5" customHeight="1">
      <c r="B14" s="369" t="s">
        <v>213</v>
      </c>
      <c r="C14" s="370"/>
      <c r="D14" s="474">
        <f>SUM(D15:D25)</f>
        <v>4425666.914600003</v>
      </c>
      <c r="E14" s="381">
        <f>SUM(E15:E25)</f>
        <v>17025540.620466214</v>
      </c>
      <c r="F14" s="71"/>
    </row>
    <row r="15" spans="2:6" s="65" customFormat="1" ht="16.5" customHeight="1">
      <c r="B15" s="93" t="s">
        <v>207</v>
      </c>
      <c r="C15" s="83" t="s">
        <v>91</v>
      </c>
      <c r="D15" s="475">
        <v>2169297.9558900027</v>
      </c>
      <c r="E15" s="382">
        <f aca="true" t="shared" si="0" ref="E15:E24">ROUND(D15*$F$9,8)</f>
        <v>8345289.23630884</v>
      </c>
      <c r="F15" s="71"/>
    </row>
    <row r="16" spans="2:6" s="65" customFormat="1" ht="16.5" customHeight="1">
      <c r="B16" s="93" t="s">
        <v>168</v>
      </c>
      <c r="C16" s="83" t="s">
        <v>91</v>
      </c>
      <c r="D16" s="475">
        <v>1770473.34219</v>
      </c>
      <c r="E16" s="382">
        <f t="shared" si="0"/>
        <v>6811010.94740493</v>
      </c>
      <c r="F16" s="71"/>
    </row>
    <row r="17" spans="2:6" s="65" customFormat="1" ht="16.5" customHeight="1">
      <c r="B17" s="93" t="s">
        <v>205</v>
      </c>
      <c r="C17" s="83" t="s">
        <v>92</v>
      </c>
      <c r="D17" s="475">
        <v>415169.45615</v>
      </c>
      <c r="E17" s="382">
        <f t="shared" si="0"/>
        <v>1597156.89780905</v>
      </c>
      <c r="F17" s="71"/>
    </row>
    <row r="18" spans="2:6" s="65" customFormat="1" ht="16.5" customHeight="1">
      <c r="B18" s="93" t="s">
        <v>123</v>
      </c>
      <c r="C18" s="83" t="s">
        <v>91</v>
      </c>
      <c r="D18" s="475">
        <v>16042.18502</v>
      </c>
      <c r="E18" s="382">
        <f t="shared" si="0"/>
        <v>61714.28577194</v>
      </c>
      <c r="F18" s="71"/>
    </row>
    <row r="19" spans="2:6" s="65" customFormat="1" ht="16.5" customHeight="1">
      <c r="B19" s="93" t="s">
        <v>167</v>
      </c>
      <c r="C19" s="83" t="s">
        <v>92</v>
      </c>
      <c r="D19" s="475">
        <v>15418.148840000002</v>
      </c>
      <c r="E19" s="382">
        <f t="shared" si="0"/>
        <v>59313.61858748</v>
      </c>
      <c r="F19" s="71"/>
    </row>
    <row r="20" spans="2:6" s="65" customFormat="1" ht="16.5" customHeight="1">
      <c r="B20" s="93" t="s">
        <v>193</v>
      </c>
      <c r="C20" s="83" t="s">
        <v>92</v>
      </c>
      <c r="D20" s="475">
        <v>12965.99084</v>
      </c>
      <c r="E20" s="382">
        <f t="shared" si="0"/>
        <v>49880.16676148</v>
      </c>
      <c r="F20" s="71"/>
    </row>
    <row r="21" spans="2:6" s="65" customFormat="1" ht="16.5" customHeight="1">
      <c r="B21" s="93" t="s">
        <v>166</v>
      </c>
      <c r="C21" s="83" t="s">
        <v>92</v>
      </c>
      <c r="D21" s="475">
        <v>11475.56913</v>
      </c>
      <c r="E21" s="382">
        <f t="shared" si="0"/>
        <v>44146.51444311</v>
      </c>
      <c r="F21" s="71"/>
    </row>
    <row r="22" spans="2:6" s="65" customFormat="1" ht="16.5" customHeight="1">
      <c r="B22" s="66" t="s">
        <v>157</v>
      </c>
      <c r="C22" s="83" t="s">
        <v>92</v>
      </c>
      <c r="D22" s="475">
        <v>10093.208910000001</v>
      </c>
      <c r="E22" s="382">
        <f t="shared" si="0"/>
        <v>38828.57467677</v>
      </c>
      <c r="F22" s="71"/>
    </row>
    <row r="23" spans="2:6" s="65" customFormat="1" ht="16.5" customHeight="1">
      <c r="B23" s="93" t="s">
        <v>233</v>
      </c>
      <c r="C23" s="83" t="s">
        <v>92</v>
      </c>
      <c r="D23" s="475">
        <v>2989.34234</v>
      </c>
      <c r="E23" s="382">
        <f t="shared" si="0"/>
        <v>11499.99998198</v>
      </c>
      <c r="F23" s="71"/>
    </row>
    <row r="24" spans="2:6" s="65" customFormat="1" ht="16.5" customHeight="1">
      <c r="B24" s="93" t="s">
        <v>192</v>
      </c>
      <c r="C24" s="83" t="s">
        <v>92</v>
      </c>
      <c r="D24" s="475">
        <v>1221.8296599999999</v>
      </c>
      <c r="E24" s="382">
        <f t="shared" si="0"/>
        <v>4700.37870202</v>
      </c>
      <c r="F24" s="71"/>
    </row>
    <row r="25" spans="2:6" s="65" customFormat="1" ht="16.5" customHeight="1">
      <c r="B25" s="93" t="s">
        <v>247</v>
      </c>
      <c r="C25" s="83" t="s">
        <v>92</v>
      </c>
      <c r="D25" s="475">
        <v>519.88563</v>
      </c>
      <c r="E25" s="382">
        <f>ROUND(D25*$F$9,8)</f>
        <v>2000.00001861</v>
      </c>
      <c r="F25" s="71"/>
    </row>
    <row r="26" spans="2:6" s="65" customFormat="1" ht="12" customHeight="1">
      <c r="B26" s="93"/>
      <c r="C26" s="83"/>
      <c r="D26" s="475"/>
      <c r="E26" s="382"/>
      <c r="F26" s="71"/>
    </row>
    <row r="27" spans="2:7" s="65" customFormat="1" ht="16.5" customHeight="1">
      <c r="B27" s="369" t="s">
        <v>114</v>
      </c>
      <c r="C27" s="370"/>
      <c r="D27" s="474">
        <f>SUM(D28:D40)</f>
        <v>58445.96228</v>
      </c>
      <c r="E27" s="381">
        <f>SUM(E28:E40)</f>
        <v>224841.61689116</v>
      </c>
      <c r="F27" s="91"/>
      <c r="G27" s="91"/>
    </row>
    <row r="28" spans="2:9" s="92" customFormat="1" ht="16.5" customHeight="1">
      <c r="B28" s="93" t="s">
        <v>196</v>
      </c>
      <c r="C28" s="83" t="s">
        <v>92</v>
      </c>
      <c r="D28" s="475">
        <v>32702.51226</v>
      </c>
      <c r="E28" s="382">
        <f aca="true" t="shared" si="1" ref="E28:E40">ROUND(D28*$F$9,8)</f>
        <v>125806.56466422</v>
      </c>
      <c r="F28" s="91"/>
      <c r="G28" s="91"/>
      <c r="H28" s="65"/>
      <c r="I28" s="65"/>
    </row>
    <row r="29" spans="2:9" s="92" customFormat="1" ht="16.5" customHeight="1">
      <c r="B29" s="93" t="s">
        <v>204</v>
      </c>
      <c r="C29" s="83" t="s">
        <v>92</v>
      </c>
      <c r="D29" s="475">
        <v>4992.312720000001</v>
      </c>
      <c r="E29" s="382">
        <f t="shared" si="1"/>
        <v>19205.42703384</v>
      </c>
      <c r="F29" s="91"/>
      <c r="G29" s="91"/>
      <c r="H29" s="65"/>
      <c r="I29" s="65"/>
    </row>
    <row r="30" spans="2:9" s="92" customFormat="1" ht="16.5" customHeight="1">
      <c r="B30" s="93" t="s">
        <v>194</v>
      </c>
      <c r="C30" s="83" t="s">
        <v>92</v>
      </c>
      <c r="D30" s="475">
        <v>4530.03075</v>
      </c>
      <c r="E30" s="382">
        <f t="shared" si="1"/>
        <v>17427.02829525</v>
      </c>
      <c r="F30" s="91"/>
      <c r="G30" s="91"/>
      <c r="H30" s="65"/>
      <c r="I30" s="65"/>
    </row>
    <row r="31" spans="2:9" s="92" customFormat="1" ht="16.5" customHeight="1">
      <c r="B31" s="66" t="s">
        <v>202</v>
      </c>
      <c r="C31" s="83" t="s">
        <v>92</v>
      </c>
      <c r="D31" s="475">
        <v>3558.3956399999997</v>
      </c>
      <c r="E31" s="382">
        <f t="shared" si="1"/>
        <v>13689.14802708</v>
      </c>
      <c r="F31" s="91"/>
      <c r="G31" s="91"/>
      <c r="H31" s="65"/>
      <c r="I31" s="65"/>
    </row>
    <row r="32" spans="2:9" s="92" customFormat="1" ht="16.5" customHeight="1">
      <c r="B32" s="93" t="s">
        <v>195</v>
      </c>
      <c r="C32" s="83" t="s">
        <v>92</v>
      </c>
      <c r="D32" s="475">
        <v>3000.50219</v>
      </c>
      <c r="E32" s="382">
        <f t="shared" si="1"/>
        <v>11542.93192493</v>
      </c>
      <c r="F32" s="91"/>
      <c r="G32" s="91"/>
      <c r="H32" s="65"/>
      <c r="I32" s="65"/>
    </row>
    <row r="33" spans="2:9" s="92" customFormat="1" ht="16.5" customHeight="1">
      <c r="B33" s="66" t="s">
        <v>68</v>
      </c>
      <c r="C33" s="83" t="s">
        <v>92</v>
      </c>
      <c r="D33" s="475">
        <v>2983.17704</v>
      </c>
      <c r="E33" s="382">
        <f t="shared" si="1"/>
        <v>11476.28207288</v>
      </c>
      <c r="F33" s="91"/>
      <c r="G33" s="91"/>
      <c r="H33" s="65"/>
      <c r="I33" s="65"/>
    </row>
    <row r="34" spans="2:9" s="92" customFormat="1" ht="16.5" customHeight="1">
      <c r="B34" s="66" t="s">
        <v>48</v>
      </c>
      <c r="C34" s="83" t="s">
        <v>92</v>
      </c>
      <c r="D34" s="475">
        <v>1952.72075</v>
      </c>
      <c r="E34" s="382">
        <f t="shared" si="1"/>
        <v>7512.11672525</v>
      </c>
      <c r="F34" s="91"/>
      <c r="G34" s="91"/>
      <c r="H34" s="65"/>
      <c r="I34" s="65"/>
    </row>
    <row r="35" spans="2:9" s="92" customFormat="1" ht="16.5" customHeight="1">
      <c r="B35" s="66" t="s">
        <v>43</v>
      </c>
      <c r="C35" s="83" t="s">
        <v>92</v>
      </c>
      <c r="D35" s="475">
        <v>1892.42397</v>
      </c>
      <c r="E35" s="382">
        <f t="shared" si="1"/>
        <v>7280.15501259</v>
      </c>
      <c r="F35" s="91"/>
      <c r="G35" s="91"/>
      <c r="H35" s="65"/>
      <c r="I35" s="65"/>
    </row>
    <row r="36" spans="2:9" s="92" customFormat="1" ht="16.5" customHeight="1">
      <c r="B36" s="66" t="s">
        <v>50</v>
      </c>
      <c r="C36" s="83" t="s">
        <v>92</v>
      </c>
      <c r="D36" s="475">
        <v>1203.91757</v>
      </c>
      <c r="E36" s="382">
        <f t="shared" si="1"/>
        <v>4631.47089179</v>
      </c>
      <c r="F36" s="91"/>
      <c r="G36" s="91"/>
      <c r="H36" s="65"/>
      <c r="I36" s="65"/>
    </row>
    <row r="37" spans="2:9" s="92" customFormat="1" ht="16.5" customHeight="1">
      <c r="B37" s="66" t="s">
        <v>42</v>
      </c>
      <c r="C37" s="83" t="s">
        <v>92</v>
      </c>
      <c r="D37" s="475">
        <v>597.5263600000001</v>
      </c>
      <c r="E37" s="382">
        <f t="shared" si="1"/>
        <v>2298.68390692</v>
      </c>
      <c r="F37" s="91"/>
      <c r="G37" s="91"/>
      <c r="H37" s="65"/>
      <c r="I37" s="65"/>
    </row>
    <row r="38" spans="2:9" s="92" customFormat="1" ht="16.5" customHeight="1">
      <c r="B38" s="66" t="s">
        <v>203</v>
      </c>
      <c r="C38" s="83" t="s">
        <v>92</v>
      </c>
      <c r="D38" s="475">
        <v>452.57516</v>
      </c>
      <c r="E38" s="382">
        <f t="shared" si="1"/>
        <v>1741.05664052</v>
      </c>
      <c r="F38" s="91"/>
      <c r="G38" s="91"/>
      <c r="H38" s="65"/>
      <c r="I38" s="65"/>
    </row>
    <row r="39" spans="2:9" s="92" customFormat="1" ht="16.5" customHeight="1">
      <c r="B39" s="66" t="s">
        <v>224</v>
      </c>
      <c r="C39" s="83" t="s">
        <v>92</v>
      </c>
      <c r="D39" s="475">
        <v>396.28941</v>
      </c>
      <c r="E39" s="382">
        <f t="shared" si="1"/>
        <v>1524.52536027</v>
      </c>
      <c r="F39" s="91"/>
      <c r="G39" s="91"/>
      <c r="H39" s="65"/>
      <c r="I39" s="65"/>
    </row>
    <row r="40" spans="2:9" s="92" customFormat="1" ht="16.5" customHeight="1">
      <c r="B40" s="66" t="s">
        <v>228</v>
      </c>
      <c r="C40" s="83" t="s">
        <v>92</v>
      </c>
      <c r="D40" s="475">
        <v>183.57845999999998</v>
      </c>
      <c r="E40" s="382">
        <f t="shared" si="1"/>
        <v>706.22633562</v>
      </c>
      <c r="F40" s="91"/>
      <c r="G40" s="91"/>
      <c r="H40" s="65"/>
      <c r="I40" s="65"/>
    </row>
    <row r="41" spans="2:7" s="65" customFormat="1" ht="12" customHeight="1">
      <c r="B41" s="93"/>
      <c r="C41" s="83"/>
      <c r="D41" s="475"/>
      <c r="E41" s="382"/>
      <c r="F41" s="91"/>
      <c r="G41" s="91"/>
    </row>
    <row r="42" spans="2:9" s="92" customFormat="1" ht="16.5" customHeight="1">
      <c r="B42" s="369" t="s">
        <v>85</v>
      </c>
      <c r="C42" s="370"/>
      <c r="D42" s="474">
        <f>+D43</f>
        <v>4227777.77777</v>
      </c>
      <c r="E42" s="477">
        <f>+E43</f>
        <v>16264261.1110812</v>
      </c>
      <c r="F42" s="91"/>
      <c r="G42" s="91"/>
      <c r="H42" s="65"/>
      <c r="I42" s="65"/>
    </row>
    <row r="43" spans="2:9" s="92" customFormat="1" ht="16.5" customHeight="1">
      <c r="B43" s="93" t="s">
        <v>197</v>
      </c>
      <c r="C43" s="83" t="s">
        <v>92</v>
      </c>
      <c r="D43" s="475">
        <v>4227777.77777</v>
      </c>
      <c r="E43" s="382">
        <f>ROUND(D43*$F$9,8)</f>
        <v>16264261.1110812</v>
      </c>
      <c r="F43" s="91"/>
      <c r="G43" s="91"/>
      <c r="H43" s="65"/>
      <c r="I43" s="65"/>
    </row>
    <row r="44" spans="2:7" s="65" customFormat="1" ht="9.75" customHeight="1">
      <c r="B44" s="84"/>
      <c r="C44" s="85"/>
      <c r="D44" s="476"/>
      <c r="E44" s="473"/>
      <c r="F44" s="91"/>
      <c r="G44" s="444"/>
    </row>
    <row r="45" spans="2:9" s="81" customFormat="1" ht="15" customHeight="1">
      <c r="B45" s="615" t="s">
        <v>60</v>
      </c>
      <c r="C45" s="635"/>
      <c r="D45" s="637">
        <f>+D27+D14+D42</f>
        <v>8711890.654650003</v>
      </c>
      <c r="E45" s="617">
        <f>+E27+E14+E42</f>
        <v>33514643.348438576</v>
      </c>
      <c r="F45" s="91"/>
      <c r="G45" s="444"/>
      <c r="H45" s="65"/>
      <c r="I45" s="65"/>
    </row>
    <row r="46" spans="2:9" s="81" customFormat="1" ht="15" customHeight="1">
      <c r="B46" s="616"/>
      <c r="C46" s="636"/>
      <c r="D46" s="638"/>
      <c r="E46" s="618"/>
      <c r="F46" s="91"/>
      <c r="G46" s="444"/>
      <c r="H46" s="65"/>
      <c r="I46" s="65"/>
    </row>
    <row r="47" spans="2:9" ht="15">
      <c r="B47" s="141"/>
      <c r="C47" s="141"/>
      <c r="D47" s="519"/>
      <c r="E47" s="519"/>
      <c r="F47" s="91"/>
      <c r="G47" s="444"/>
      <c r="H47" s="65"/>
      <c r="I47" s="65"/>
    </row>
    <row r="48" spans="2:9" ht="15">
      <c r="B48" s="141"/>
      <c r="C48" s="141"/>
      <c r="D48" s="454"/>
      <c r="E48" s="421"/>
      <c r="F48" s="91"/>
      <c r="G48" s="444"/>
      <c r="H48" s="65"/>
      <c r="I48" s="65"/>
    </row>
    <row r="49" spans="2:9" ht="15">
      <c r="B49" s="141"/>
      <c r="C49" s="141"/>
      <c r="D49" s="422"/>
      <c r="E49" s="423"/>
      <c r="F49" s="91"/>
      <c r="G49" s="444"/>
      <c r="H49" s="65"/>
      <c r="I49" s="65"/>
    </row>
    <row r="50" spans="2:9" ht="15">
      <c r="B50" s="141"/>
      <c r="C50" s="423"/>
      <c r="D50" s="422"/>
      <c r="E50" s="423"/>
      <c r="F50" s="91"/>
      <c r="G50" s="444"/>
      <c r="H50" s="65"/>
      <c r="I50" s="65"/>
    </row>
    <row r="51" spans="2:9" ht="15">
      <c r="B51" s="141"/>
      <c r="C51" s="141"/>
      <c r="D51" s="424"/>
      <c r="E51" s="424"/>
      <c r="F51" s="91"/>
      <c r="G51" s="65"/>
      <c r="H51" s="65"/>
      <c r="I51" s="65"/>
    </row>
    <row r="52" spans="2:7" ht="18">
      <c r="B52" s="365" t="s">
        <v>119</v>
      </c>
      <c r="C52" s="365"/>
      <c r="D52" s="365"/>
      <c r="E52" s="365"/>
      <c r="F52" s="420"/>
      <c r="G52" s="444"/>
    </row>
    <row r="53" spans="2:7" s="89" customFormat="1" ht="18.75">
      <c r="B53" s="366" t="s">
        <v>135</v>
      </c>
      <c r="C53" s="366"/>
      <c r="D53" s="366"/>
      <c r="E53" s="366"/>
      <c r="F53" s="420"/>
      <c r="G53" s="444"/>
    </row>
    <row r="54" spans="2:7" s="89" customFormat="1" ht="18.75">
      <c r="B54" s="366" t="s">
        <v>136</v>
      </c>
      <c r="C54" s="366"/>
      <c r="D54" s="366"/>
      <c r="E54" s="258"/>
      <c r="F54" s="420"/>
      <c r="G54" s="65"/>
    </row>
    <row r="55" spans="2:7" s="89" customFormat="1" ht="18.75">
      <c r="B55" s="368" t="s">
        <v>57</v>
      </c>
      <c r="C55" s="367"/>
      <c r="D55" s="367"/>
      <c r="E55" s="367"/>
      <c r="F55" s="420"/>
      <c r="G55" s="65"/>
    </row>
    <row r="56" spans="2:7" s="89" customFormat="1" ht="18.75">
      <c r="B56" s="133" t="str">
        <f>+B9</f>
        <v>Al 31 de agosto de 2022</v>
      </c>
      <c r="C56" s="364"/>
      <c r="D56" s="257"/>
      <c r="E56" s="257"/>
      <c r="F56" s="420"/>
      <c r="G56" s="65"/>
    </row>
    <row r="57" spans="2:7" ht="6" customHeight="1">
      <c r="B57" s="639"/>
      <c r="C57" s="639"/>
      <c r="D57" s="639"/>
      <c r="E57" s="639"/>
      <c r="F57" s="420"/>
      <c r="G57" s="65"/>
    </row>
    <row r="58" spans="2:5" ht="18" customHeight="1">
      <c r="B58" s="619" t="s">
        <v>95</v>
      </c>
      <c r="C58" s="619" t="s">
        <v>26</v>
      </c>
      <c r="D58" s="634" t="s">
        <v>86</v>
      </c>
      <c r="E58" s="632" t="s">
        <v>163</v>
      </c>
    </row>
    <row r="59" spans="2:6" s="81" customFormat="1" ht="18" customHeight="1">
      <c r="B59" s="620"/>
      <c r="C59" s="620"/>
      <c r="D59" s="622"/>
      <c r="E59" s="633"/>
      <c r="F59" s="90"/>
    </row>
    <row r="60" spans="2:6" s="81" customFormat="1" ht="9.75" customHeight="1">
      <c r="B60" s="110"/>
      <c r="C60" s="256"/>
      <c r="D60" s="528"/>
      <c r="E60" s="140"/>
      <c r="F60" s="90"/>
    </row>
    <row r="61" spans="2:7" s="65" customFormat="1" ht="16.5" customHeight="1">
      <c r="B61" s="369" t="s">
        <v>84</v>
      </c>
      <c r="C61" s="370"/>
      <c r="D61" s="540">
        <f>SUM(D62:D70)</f>
        <v>323929.0538200001</v>
      </c>
      <c r="E61" s="471">
        <f>SUM(E62:E70)</f>
        <v>1246155.0700455399</v>
      </c>
      <c r="F61" s="71"/>
      <c r="G61" s="71"/>
    </row>
    <row r="62" spans="2:7" s="65" customFormat="1" ht="16.5" customHeight="1">
      <c r="B62" s="93" t="s">
        <v>251</v>
      </c>
      <c r="C62" s="83" t="s">
        <v>92</v>
      </c>
      <c r="D62" s="541">
        <v>77432.50712</v>
      </c>
      <c r="E62" s="470">
        <f aca="true" t="shared" si="2" ref="E62:E70">ROUND(D62*$F$9,8)</f>
        <v>297882.85489064</v>
      </c>
      <c r="F62" s="71"/>
      <c r="G62" s="71"/>
    </row>
    <row r="63" spans="2:7" s="65" customFormat="1" ht="16.5" customHeight="1">
      <c r="B63" s="93" t="s">
        <v>169</v>
      </c>
      <c r="C63" s="83" t="s">
        <v>92</v>
      </c>
      <c r="D63" s="541">
        <v>62426.850500000044</v>
      </c>
      <c r="E63" s="470">
        <f t="shared" si="2"/>
        <v>240156.0938735</v>
      </c>
      <c r="F63" s="71"/>
      <c r="G63" s="71"/>
    </row>
    <row r="64" spans="2:7" s="65" customFormat="1" ht="16.5" customHeight="1">
      <c r="B64" s="93" t="s">
        <v>193</v>
      </c>
      <c r="C64" s="83" t="s">
        <v>92</v>
      </c>
      <c r="D64" s="541">
        <v>56606.045280000035</v>
      </c>
      <c r="E64" s="470">
        <f t="shared" si="2"/>
        <v>217763.45619216</v>
      </c>
      <c r="F64" s="71"/>
      <c r="G64" s="71"/>
    </row>
    <row r="65" spans="2:7" s="65" customFormat="1" ht="16.5" customHeight="1">
      <c r="B65" s="93" t="s">
        <v>214</v>
      </c>
      <c r="C65" s="83" t="s">
        <v>92</v>
      </c>
      <c r="D65" s="541">
        <v>41317.38082000001</v>
      </c>
      <c r="E65" s="470">
        <f t="shared" si="2"/>
        <v>158947.96401454</v>
      </c>
      <c r="F65" s="71"/>
      <c r="G65" s="71"/>
    </row>
    <row r="66" spans="2:7" s="65" customFormat="1" ht="16.5" customHeight="1">
      <c r="B66" s="93" t="s">
        <v>166</v>
      </c>
      <c r="C66" s="83" t="s">
        <v>92</v>
      </c>
      <c r="D66" s="541">
        <v>27917.858070000002</v>
      </c>
      <c r="E66" s="470">
        <f t="shared" si="2"/>
        <v>107399.99999529</v>
      </c>
      <c r="F66" s="71"/>
      <c r="G66" s="71"/>
    </row>
    <row r="67" spans="2:7" s="65" customFormat="1" ht="16.5" customHeight="1">
      <c r="B67" s="93" t="s">
        <v>191</v>
      </c>
      <c r="C67" s="83" t="s">
        <v>92</v>
      </c>
      <c r="D67" s="541">
        <v>23394.853130000003</v>
      </c>
      <c r="E67" s="470">
        <f t="shared" si="2"/>
        <v>89999.99999111</v>
      </c>
      <c r="F67" s="71"/>
      <c r="G67" s="71"/>
    </row>
    <row r="68" spans="2:7" s="65" customFormat="1" ht="16.5" customHeight="1">
      <c r="B68" s="93" t="s">
        <v>226</v>
      </c>
      <c r="C68" s="83" t="s">
        <v>92</v>
      </c>
      <c r="D68" s="541">
        <v>21286.26646</v>
      </c>
      <c r="E68" s="470">
        <f t="shared" si="2"/>
        <v>81888.26707162</v>
      </c>
      <c r="F68" s="71"/>
      <c r="G68" s="71"/>
    </row>
    <row r="69" spans="2:7" s="65" customFormat="1" ht="16.5" customHeight="1">
      <c r="B69" s="93" t="s">
        <v>236</v>
      </c>
      <c r="C69" s="83" t="s">
        <v>92</v>
      </c>
      <c r="D69" s="541">
        <v>9648.15025</v>
      </c>
      <c r="E69" s="470">
        <f t="shared" si="2"/>
        <v>37116.43401175</v>
      </c>
      <c r="F69" s="71"/>
      <c r="G69" s="71"/>
    </row>
    <row r="70" spans="2:7" s="65" customFormat="1" ht="16.5" customHeight="1">
      <c r="B70" s="93" t="s">
        <v>250</v>
      </c>
      <c r="C70" s="83" t="s">
        <v>92</v>
      </c>
      <c r="D70" s="541">
        <v>3899.14219</v>
      </c>
      <c r="E70" s="470">
        <f t="shared" si="2"/>
        <v>15000.00000493</v>
      </c>
      <c r="F70" s="71"/>
      <c r="G70" s="71"/>
    </row>
    <row r="71" spans="2:7" s="65" customFormat="1" ht="12" customHeight="1">
      <c r="B71" s="70"/>
      <c r="C71" s="72"/>
      <c r="D71" s="542"/>
      <c r="E71" s="469"/>
      <c r="F71" s="71"/>
      <c r="G71" s="71"/>
    </row>
    <row r="72" spans="2:7" s="92" customFormat="1" ht="16.5" customHeight="1">
      <c r="B72" s="369" t="s">
        <v>158</v>
      </c>
      <c r="C72" s="72"/>
      <c r="D72" s="540">
        <f>+D73</f>
        <v>165818.15077</v>
      </c>
      <c r="E72" s="471">
        <f>+E73</f>
        <v>637902.42601219</v>
      </c>
      <c r="F72" s="71"/>
      <c r="G72" s="444"/>
    </row>
    <row r="73" spans="2:7" s="92" customFormat="1" ht="16.5" customHeight="1">
      <c r="B73" s="93" t="s">
        <v>197</v>
      </c>
      <c r="C73" s="83" t="s">
        <v>92</v>
      </c>
      <c r="D73" s="382">
        <v>165818.15077</v>
      </c>
      <c r="E73" s="470">
        <f>ROUND(D73*$F$9,8)</f>
        <v>637902.42601219</v>
      </c>
      <c r="F73" s="71"/>
      <c r="G73" s="444"/>
    </row>
    <row r="74" spans="2:7" s="65" customFormat="1" ht="9.75" customHeight="1">
      <c r="B74" s="84"/>
      <c r="C74" s="85"/>
      <c r="D74" s="473"/>
      <c r="E74" s="531"/>
      <c r="F74" s="71"/>
      <c r="G74" s="444"/>
    </row>
    <row r="75" spans="2:7" s="81" customFormat="1" ht="15" customHeight="1">
      <c r="B75" s="615" t="s">
        <v>60</v>
      </c>
      <c r="C75" s="635"/>
      <c r="D75" s="637">
        <f>+D61+D72</f>
        <v>489747.2045900001</v>
      </c>
      <c r="E75" s="617">
        <f>+E61+E72</f>
        <v>1884057.4960577297</v>
      </c>
      <c r="F75" s="71"/>
      <c r="G75" s="444"/>
    </row>
    <row r="76" spans="2:6" s="81" customFormat="1" ht="15" customHeight="1">
      <c r="B76" s="616"/>
      <c r="C76" s="636"/>
      <c r="D76" s="638"/>
      <c r="E76" s="618"/>
      <c r="F76" s="90"/>
    </row>
    <row r="77" spans="4:5" ht="12.75">
      <c r="D77" s="193"/>
      <c r="E77" s="193"/>
    </row>
    <row r="78" spans="2:5" ht="15">
      <c r="B78" s="134"/>
      <c r="D78" s="371"/>
      <c r="E78" s="294"/>
    </row>
    <row r="79" spans="2:5" ht="15">
      <c r="B79" s="134"/>
      <c r="D79" s="371"/>
      <c r="E79" s="294"/>
    </row>
    <row r="80" spans="4:5" ht="12.75">
      <c r="D80" s="295"/>
      <c r="E80" s="295"/>
    </row>
    <row r="81" spans="4:5" ht="12.75">
      <c r="D81" s="245"/>
      <c r="E81" s="245"/>
    </row>
  </sheetData>
  <sheetProtection/>
  <mergeCells count="18">
    <mergeCell ref="B58:B59"/>
    <mergeCell ref="C58:C59"/>
    <mergeCell ref="D58:D59"/>
    <mergeCell ref="E58:E59"/>
    <mergeCell ref="B45:B46"/>
    <mergeCell ref="C45:C46"/>
    <mergeCell ref="D45:D46"/>
    <mergeCell ref="E45:E46"/>
    <mergeCell ref="B10:E10"/>
    <mergeCell ref="B11:B12"/>
    <mergeCell ref="C11:C12"/>
    <mergeCell ref="E11:E12"/>
    <mergeCell ref="D11:D12"/>
    <mergeCell ref="E75:E76"/>
    <mergeCell ref="B75:B76"/>
    <mergeCell ref="C75:C76"/>
    <mergeCell ref="D75:D76"/>
    <mergeCell ref="B57:E5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49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40"/>
      <c r="C1" s="640"/>
      <c r="D1" s="640"/>
      <c r="E1" s="640"/>
    </row>
    <row r="2" spans="2:5" s="136" customFormat="1" ht="18.75" customHeight="1">
      <c r="B2" s="640"/>
      <c r="C2" s="640"/>
      <c r="D2" s="640"/>
      <c r="E2" s="640"/>
    </row>
    <row r="3" spans="2:5" s="136" customFormat="1" ht="11.25" customHeight="1">
      <c r="B3" s="640"/>
      <c r="C3" s="640"/>
      <c r="D3" s="640"/>
      <c r="E3" s="640"/>
    </row>
    <row r="4" spans="2:11" s="136" customFormat="1" ht="15" customHeight="1">
      <c r="B4" s="640"/>
      <c r="C4" s="640"/>
      <c r="D4" s="640"/>
      <c r="E4" s="640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9" t="s">
        <v>135</v>
      </c>
      <c r="C6" s="319"/>
      <c r="D6" s="319"/>
      <c r="E6" s="319"/>
      <c r="F6" s="135"/>
      <c r="G6" s="132"/>
      <c r="H6" s="132"/>
      <c r="I6" s="132"/>
      <c r="J6" s="132"/>
      <c r="K6" s="132"/>
    </row>
    <row r="7" spans="2:11" ht="18">
      <c r="B7" s="319" t="s">
        <v>134</v>
      </c>
      <c r="C7" s="319"/>
      <c r="D7" s="319"/>
      <c r="E7" s="319"/>
      <c r="F7" s="135"/>
      <c r="G7" s="132"/>
      <c r="H7" s="132"/>
      <c r="I7" s="132"/>
      <c r="J7" s="132"/>
      <c r="K7" s="132"/>
    </row>
    <row r="8" spans="2:11" ht="16.5">
      <c r="B8" s="343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31 de agosto de 2022</v>
      </c>
      <c r="C9" s="133"/>
      <c r="D9" s="133"/>
      <c r="E9" s="266"/>
      <c r="F9" s="372">
        <f>+Portada!H39</f>
        <v>3.847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5" t="s">
        <v>208</v>
      </c>
      <c r="C11" s="646" t="s">
        <v>100</v>
      </c>
      <c r="D11" s="648" t="s">
        <v>86</v>
      </c>
      <c r="E11" s="611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4" t="s">
        <v>209</v>
      </c>
      <c r="C12" s="647"/>
      <c r="D12" s="649"/>
      <c r="E12" s="612"/>
      <c r="G12" s="166"/>
      <c r="H12" s="166"/>
      <c r="I12" s="166"/>
      <c r="J12" s="166"/>
      <c r="K12" s="166"/>
    </row>
    <row r="13" spans="2:11" s="81" customFormat="1" ht="9.75" customHeight="1">
      <c r="B13" s="265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2" t="s">
        <v>88</v>
      </c>
      <c r="C14" s="362"/>
      <c r="D14" s="381">
        <f>+D15+D18+D20+D22+D25</f>
        <v>4756077.17155</v>
      </c>
      <c r="E14" s="381">
        <f>+E15+E18+E20+E22+E25</f>
        <v>18296628.87895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72">
        <f>SUM(D16:D17)</f>
        <v>1227777.77777</v>
      </c>
      <c r="E15" s="472">
        <f>SUM(E16:E17)</f>
        <v>4723261.11108</v>
      </c>
      <c r="G15" s="165"/>
      <c r="H15" s="165"/>
      <c r="I15" s="165"/>
      <c r="J15" s="165"/>
      <c r="K15" s="165"/>
    </row>
    <row r="16" spans="2:11" s="65" customFormat="1" ht="16.5" customHeight="1">
      <c r="B16" s="388" t="s">
        <v>227</v>
      </c>
      <c r="C16" s="74" t="s">
        <v>102</v>
      </c>
      <c r="D16" s="384">
        <v>1227777.77777</v>
      </c>
      <c r="E16" s="384">
        <f>ROUND(+D16*$F$9,5)</f>
        <v>4723261.11108</v>
      </c>
      <c r="G16" s="165"/>
      <c r="H16" s="165"/>
      <c r="I16" s="165"/>
      <c r="J16" s="165"/>
      <c r="K16" s="165"/>
    </row>
    <row r="17" spans="2:11" s="65" customFormat="1" ht="16.5" customHeight="1" hidden="1">
      <c r="B17" s="388" t="s">
        <v>186</v>
      </c>
      <c r="C17" s="74" t="s">
        <v>101</v>
      </c>
      <c r="D17" s="384">
        <v>0</v>
      </c>
      <c r="E17" s="384">
        <f>ROUND(+D17*$F$9,5)</f>
        <v>0</v>
      </c>
      <c r="G17" s="518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72">
        <f>+D19</f>
        <v>1565.64651</v>
      </c>
      <c r="E18" s="472">
        <f>+E19</f>
        <v>6023.04212</v>
      </c>
      <c r="G18" s="165"/>
      <c r="H18" s="165"/>
      <c r="I18" s="165"/>
      <c r="J18" s="165"/>
      <c r="K18" s="165"/>
    </row>
    <row r="19" spans="2:11" s="65" customFormat="1" ht="16.5" customHeight="1">
      <c r="B19" s="388" t="s">
        <v>183</v>
      </c>
      <c r="C19" s="74" t="s">
        <v>101</v>
      </c>
      <c r="D19" s="384">
        <v>1565.64651</v>
      </c>
      <c r="E19" s="384">
        <f aca="true" t="shared" si="0" ref="E19:E24">ROUND(+D19*$F$9,5)</f>
        <v>6023.04212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72">
        <f>+D21</f>
        <v>3000000</v>
      </c>
      <c r="E20" s="472">
        <f>+E21</f>
        <v>11541000</v>
      </c>
      <c r="G20" s="165"/>
      <c r="H20" s="165"/>
      <c r="I20" s="165"/>
      <c r="J20" s="165"/>
      <c r="K20" s="165"/>
    </row>
    <row r="21" spans="2:11" s="65" customFormat="1" ht="16.5" customHeight="1">
      <c r="B21" s="393" t="s">
        <v>220</v>
      </c>
      <c r="C21" s="74" t="s">
        <v>102</v>
      </c>
      <c r="D21" s="384">
        <v>3000000</v>
      </c>
      <c r="E21" s="384">
        <f>ROUND(+D21*$F$9,5)</f>
        <v>11541000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72">
        <f>SUM(D23:D24)</f>
        <v>473271.60158</v>
      </c>
      <c r="E22" s="472">
        <f>SUM(E23:E24)</f>
        <v>1820675.85128</v>
      </c>
      <c r="G22" s="165"/>
      <c r="H22" s="165"/>
      <c r="I22" s="165"/>
      <c r="J22" s="165"/>
      <c r="K22" s="165"/>
    </row>
    <row r="23" spans="2:11" s="65" customFormat="1" ht="16.5" customHeight="1">
      <c r="B23" s="388" t="s">
        <v>221</v>
      </c>
      <c r="C23" s="74" t="s">
        <v>101</v>
      </c>
      <c r="D23" s="384">
        <v>324230.19257</v>
      </c>
      <c r="E23" s="384">
        <f t="shared" si="0"/>
        <v>1247313.55082</v>
      </c>
      <c r="G23" s="165"/>
      <c r="H23" s="165"/>
      <c r="I23" s="165"/>
      <c r="J23" s="165"/>
      <c r="K23" s="165"/>
    </row>
    <row r="24" spans="2:11" s="65" customFormat="1" ht="16.5" customHeight="1">
      <c r="B24" s="388" t="s">
        <v>180</v>
      </c>
      <c r="C24" s="74" t="s">
        <v>101</v>
      </c>
      <c r="D24" s="384">
        <v>149041.40901</v>
      </c>
      <c r="E24" s="384">
        <f t="shared" si="0"/>
        <v>573362.30046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72">
        <f>SUM(D26:D27)</f>
        <v>53462.14569</v>
      </c>
      <c r="E25" s="472">
        <f>SUM(E26:E27)</f>
        <v>205668.87447</v>
      </c>
      <c r="G25" s="165"/>
      <c r="H25" s="165"/>
      <c r="I25" s="165"/>
      <c r="J25" s="165"/>
      <c r="K25" s="165"/>
    </row>
    <row r="26" spans="2:11" s="65" customFormat="1" ht="16.5" customHeight="1">
      <c r="B26" s="388" t="s">
        <v>0</v>
      </c>
      <c r="C26" s="74" t="s">
        <v>101</v>
      </c>
      <c r="D26" s="384">
        <v>53462.14569</v>
      </c>
      <c r="E26" s="384">
        <f>ROUND(+D26*$F$9,5)</f>
        <v>205668.87447</v>
      </c>
      <c r="G26" s="165"/>
      <c r="H26" s="165"/>
      <c r="I26" s="165"/>
      <c r="J26" s="165"/>
      <c r="K26" s="165"/>
    </row>
    <row r="27" spans="2:11" s="65" customFormat="1" ht="16.5" customHeight="1" hidden="1">
      <c r="B27" s="388" t="s">
        <v>181</v>
      </c>
      <c r="C27" s="74" t="s">
        <v>101</v>
      </c>
      <c r="D27" s="384">
        <v>0</v>
      </c>
      <c r="E27" s="384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82"/>
      <c r="E28" s="382"/>
      <c r="G28" s="165"/>
      <c r="H28" s="165"/>
      <c r="I28" s="165"/>
      <c r="J28" s="165"/>
      <c r="K28" s="165"/>
    </row>
    <row r="29" spans="2:11" s="65" customFormat="1" ht="21.75" customHeight="1">
      <c r="B29" s="362" t="s">
        <v>89</v>
      </c>
      <c r="C29" s="68"/>
      <c r="D29" s="381">
        <f>+D30+D35+D37+D40+D42</f>
        <v>3955813.4831</v>
      </c>
      <c r="E29" s="381">
        <f>+E30+E35+E37+E40+E42</f>
        <v>15218014.46949</v>
      </c>
      <c r="F29" s="217"/>
      <c r="G29" s="419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72">
        <f>SUM(D31:D34)</f>
        <v>152913.00817000002</v>
      </c>
      <c r="E30" s="472">
        <f>SUM(E31:E34)</f>
        <v>588256.3424300001</v>
      </c>
      <c r="F30" s="261"/>
    </row>
    <row r="31" spans="2:6" s="65" customFormat="1" ht="16.5" customHeight="1">
      <c r="B31" s="388" t="s">
        <v>184</v>
      </c>
      <c r="C31" s="74" t="s">
        <v>102</v>
      </c>
      <c r="D31" s="384">
        <v>79542.50065</v>
      </c>
      <c r="E31" s="384">
        <f>ROUND(+D31*$F$9,5)</f>
        <v>306000</v>
      </c>
      <c r="F31" s="388"/>
    </row>
    <row r="32" spans="2:6" s="65" customFormat="1" ht="16.5" customHeight="1">
      <c r="B32" s="388" t="s">
        <v>186</v>
      </c>
      <c r="C32" s="74" t="s">
        <v>101</v>
      </c>
      <c r="D32" s="384">
        <v>41595.12602</v>
      </c>
      <c r="E32" s="384">
        <f>ROUND(+D32*$F$9,5)</f>
        <v>160016.4498</v>
      </c>
      <c r="F32" s="388"/>
    </row>
    <row r="33" spans="2:6" s="65" customFormat="1" ht="16.5" customHeight="1">
      <c r="B33" s="388" t="s">
        <v>156</v>
      </c>
      <c r="C33" s="74" t="s">
        <v>101</v>
      </c>
      <c r="D33" s="384">
        <v>31713.02313</v>
      </c>
      <c r="E33" s="384">
        <f>ROUND(+D33*$F$9,5)</f>
        <v>121999.99998</v>
      </c>
      <c r="F33" s="388"/>
    </row>
    <row r="34" spans="2:6" s="65" customFormat="1" ht="16.5" customHeight="1">
      <c r="B34" s="388" t="s">
        <v>182</v>
      </c>
      <c r="C34" s="74" t="s">
        <v>101</v>
      </c>
      <c r="D34" s="384">
        <v>62.35837</v>
      </c>
      <c r="E34" s="384">
        <f>ROUND(+D34*$F$9,5)</f>
        <v>239.89265</v>
      </c>
      <c r="F34" s="388"/>
    </row>
    <row r="35" spans="2:6" s="65" customFormat="1" ht="16.5" customHeight="1">
      <c r="B35" s="73" t="s">
        <v>124</v>
      </c>
      <c r="C35" s="74"/>
      <c r="D35" s="472">
        <f>+D36</f>
        <v>464341.62263</v>
      </c>
      <c r="E35" s="472">
        <f>+E36</f>
        <v>1786322.22226</v>
      </c>
      <c r="F35" s="261"/>
    </row>
    <row r="36" spans="2:7" s="65" customFormat="1" ht="16.5" customHeight="1">
      <c r="B36" s="388" t="s">
        <v>183</v>
      </c>
      <c r="C36" s="74" t="s">
        <v>101</v>
      </c>
      <c r="D36" s="384">
        <v>464341.62263</v>
      </c>
      <c r="E36" s="384">
        <f>ROUND(+D36*$F$9,5)</f>
        <v>1786322.22226</v>
      </c>
      <c r="G36" s="353"/>
    </row>
    <row r="37" spans="2:5" s="65" customFormat="1" ht="16.5" customHeight="1">
      <c r="B37" s="73" t="s">
        <v>74</v>
      </c>
      <c r="C37" s="74"/>
      <c r="D37" s="472">
        <f>SUM(D38:D39)</f>
        <v>2875134.06577</v>
      </c>
      <c r="E37" s="472">
        <f>SUM(E38:E39)</f>
        <v>11060640.75101</v>
      </c>
    </row>
    <row r="38" spans="2:5" s="65" customFormat="1" ht="16.5" customHeight="1">
      <c r="B38" s="393" t="s">
        <v>222</v>
      </c>
      <c r="C38" s="74" t="s">
        <v>102</v>
      </c>
      <c r="D38" s="384">
        <v>2329450.21887</v>
      </c>
      <c r="E38" s="384">
        <f>ROUND(+D38*$F$9,5)</f>
        <v>8961394.99199</v>
      </c>
    </row>
    <row r="39" spans="2:5" s="65" customFormat="1" ht="16.5" customHeight="1">
      <c r="B39" s="393" t="s">
        <v>223</v>
      </c>
      <c r="C39" s="74" t="s">
        <v>101</v>
      </c>
      <c r="D39" s="384">
        <v>545683.8469</v>
      </c>
      <c r="E39" s="384">
        <f>ROUND(+D39*$F$9,5)</f>
        <v>2099245.75902</v>
      </c>
    </row>
    <row r="40" spans="2:5" s="65" customFormat="1" ht="16.5" customHeight="1">
      <c r="B40" s="73" t="s">
        <v>87</v>
      </c>
      <c r="C40" s="73"/>
      <c r="D40" s="472">
        <f>+D41</f>
        <v>26075.49368</v>
      </c>
      <c r="E40" s="472">
        <f>+E41</f>
        <v>100312.42419</v>
      </c>
    </row>
    <row r="41" spans="2:5" s="65" customFormat="1" ht="16.5" customHeight="1">
      <c r="B41" s="388" t="s">
        <v>221</v>
      </c>
      <c r="C41" s="74" t="s">
        <v>101</v>
      </c>
      <c r="D41" s="384">
        <v>26075.49368</v>
      </c>
      <c r="E41" s="384">
        <f>ROUND(+D41*$F$9,5)</f>
        <v>100312.42419</v>
      </c>
    </row>
    <row r="42" spans="2:5" s="65" customFormat="1" ht="16.5" customHeight="1">
      <c r="B42" s="73" t="s">
        <v>36</v>
      </c>
      <c r="C42" s="74"/>
      <c r="D42" s="472">
        <f>SUM(D43:D47)</f>
        <v>437349.29284999997</v>
      </c>
      <c r="E42" s="472">
        <f>SUM(E43:E47)</f>
        <v>1682482.7296000002</v>
      </c>
    </row>
    <row r="43" spans="2:5" s="65" customFormat="1" ht="16.5" customHeight="1">
      <c r="B43" s="388" t="s">
        <v>165</v>
      </c>
      <c r="C43" s="74" t="s">
        <v>102</v>
      </c>
      <c r="D43" s="384">
        <v>188821.44824</v>
      </c>
      <c r="E43" s="384">
        <f>ROUND(+D43*$F$9,5)</f>
        <v>726396.11138</v>
      </c>
    </row>
    <row r="44" spans="2:7" s="65" customFormat="1" ht="16.5" customHeight="1">
      <c r="B44" s="388" t="s">
        <v>229</v>
      </c>
      <c r="C44" s="74" t="s">
        <v>102</v>
      </c>
      <c r="D44" s="384">
        <v>187182.31695</v>
      </c>
      <c r="E44" s="384">
        <f>ROUND(+D44*$F$9,5)</f>
        <v>720090.37331</v>
      </c>
      <c r="G44" s="499"/>
    </row>
    <row r="45" spans="2:7" s="65" customFormat="1" ht="16.5" customHeight="1">
      <c r="B45" s="388" t="s">
        <v>230</v>
      </c>
      <c r="C45" s="74" t="s">
        <v>102</v>
      </c>
      <c r="D45" s="384">
        <v>39519.231</v>
      </c>
      <c r="E45" s="384">
        <f>ROUND(+D45*$F$9,5)</f>
        <v>152030.48166</v>
      </c>
      <c r="G45" s="499"/>
    </row>
    <row r="46" spans="2:7" s="65" customFormat="1" ht="16.5" customHeight="1">
      <c r="B46" s="388" t="s">
        <v>206</v>
      </c>
      <c r="C46" s="74" t="s">
        <v>101</v>
      </c>
      <c r="D46" s="384">
        <v>16042.18502</v>
      </c>
      <c r="E46" s="384">
        <f>ROUND(+D46*$F$9,5)</f>
        <v>61714.28577</v>
      </c>
      <c r="G46" s="499"/>
    </row>
    <row r="47" spans="2:8" s="65" customFormat="1" ht="16.5" customHeight="1">
      <c r="B47" s="388" t="s">
        <v>177</v>
      </c>
      <c r="C47" s="74" t="s">
        <v>102</v>
      </c>
      <c r="D47" s="384">
        <v>5784.11164</v>
      </c>
      <c r="E47" s="384">
        <f>ROUND(+D47*$F$9,5)</f>
        <v>22251.47748</v>
      </c>
      <c r="H47" s="361"/>
    </row>
    <row r="48" spans="2:5" s="65" customFormat="1" ht="9.75" customHeight="1">
      <c r="B48" s="143"/>
      <c r="C48" s="144"/>
      <c r="D48" s="473"/>
      <c r="E48" s="473"/>
    </row>
    <row r="49" spans="2:5" s="81" customFormat="1" ht="15" customHeight="1">
      <c r="B49" s="651" t="s">
        <v>99</v>
      </c>
      <c r="C49" s="145"/>
      <c r="D49" s="645">
        <f>+D29+D14</f>
        <v>8711890.654649999</v>
      </c>
      <c r="E49" s="617">
        <f>+E29+E14</f>
        <v>33514643.34844</v>
      </c>
    </row>
    <row r="50" spans="2:5" s="81" customFormat="1" ht="15" customHeight="1">
      <c r="B50" s="616"/>
      <c r="C50" s="146"/>
      <c r="D50" s="618"/>
      <c r="E50" s="618"/>
    </row>
    <row r="51" spans="2:5" ht="6" customHeight="1">
      <c r="B51" s="147"/>
      <c r="C51" s="147"/>
      <c r="D51" s="97"/>
      <c r="E51" s="97"/>
    </row>
    <row r="52" spans="2:5" ht="14.25" customHeight="1">
      <c r="B52" s="86" t="s">
        <v>248</v>
      </c>
      <c r="C52" s="86"/>
      <c r="D52" s="520"/>
      <c r="E52" s="65"/>
    </row>
    <row r="53" spans="2:5" ht="14.25" customHeight="1">
      <c r="B53" s="86" t="s">
        <v>219</v>
      </c>
      <c r="C53" s="86"/>
      <c r="D53" s="86"/>
      <c r="E53" s="65"/>
    </row>
    <row r="54" spans="2:5" ht="14.25" customHeight="1">
      <c r="B54" s="86" t="s">
        <v>259</v>
      </c>
      <c r="C54" s="86"/>
      <c r="D54" s="169"/>
      <c r="E54" s="65"/>
    </row>
    <row r="55" spans="2:5" ht="14.25" customHeight="1">
      <c r="B55" s="86" t="s">
        <v>260</v>
      </c>
      <c r="C55" s="86"/>
      <c r="D55" s="86"/>
      <c r="E55" s="211"/>
    </row>
    <row r="56" spans="2:5" ht="12.75">
      <c r="B56" s="455"/>
      <c r="C56" s="86"/>
      <c r="D56" s="86"/>
      <c r="E56" s="211"/>
    </row>
    <row r="57" spans="4:6" ht="15">
      <c r="D57" s="391"/>
      <c r="F57" s="214"/>
    </row>
    <row r="58" spans="2:5" ht="12.75">
      <c r="B58" s="86"/>
      <c r="D58" s="246"/>
      <c r="E58" s="246"/>
    </row>
    <row r="59" spans="2:5" ht="12.75">
      <c r="B59" s="86"/>
      <c r="D59" s="246"/>
      <c r="E59" s="246"/>
    </row>
    <row r="60" ht="12.75">
      <c r="D60" s="98"/>
    </row>
    <row r="61" spans="2:5" s="136" customFormat="1" ht="18">
      <c r="B61" s="95" t="s">
        <v>120</v>
      </c>
      <c r="C61" s="95"/>
      <c r="D61" s="95"/>
      <c r="E61" s="95"/>
    </row>
    <row r="62" spans="2:6" s="136" customFormat="1" ht="18">
      <c r="B62" s="650" t="s">
        <v>135</v>
      </c>
      <c r="C62" s="650"/>
      <c r="D62" s="650"/>
      <c r="E62" s="650"/>
      <c r="F62" s="135"/>
    </row>
    <row r="63" spans="2:6" s="136" customFormat="1" ht="18">
      <c r="B63" s="650" t="s">
        <v>136</v>
      </c>
      <c r="C63" s="650"/>
      <c r="D63" s="650"/>
      <c r="E63" s="650"/>
      <c r="F63" s="135"/>
    </row>
    <row r="64" spans="2:5" ht="16.5">
      <c r="B64" s="644" t="s">
        <v>104</v>
      </c>
      <c r="C64" s="644"/>
      <c r="D64" s="644"/>
      <c r="E64" s="644"/>
    </row>
    <row r="65" spans="2:5" ht="15.75">
      <c r="B65" s="613" t="str">
        <f>+B9</f>
        <v>Al 31 de agosto de 2022</v>
      </c>
      <c r="C65" s="613"/>
      <c r="D65" s="613"/>
      <c r="E65" s="253"/>
    </row>
    <row r="66" spans="2:5" ht="9.75" customHeight="1">
      <c r="B66" s="184"/>
      <c r="C66" s="184"/>
      <c r="D66" s="184"/>
      <c r="E66" s="184"/>
    </row>
    <row r="67" spans="2:5" ht="16.5" customHeight="1">
      <c r="B67" s="395" t="s">
        <v>208</v>
      </c>
      <c r="C67" s="646" t="s">
        <v>100</v>
      </c>
      <c r="D67" s="648" t="s">
        <v>86</v>
      </c>
      <c r="E67" s="611" t="s">
        <v>163</v>
      </c>
    </row>
    <row r="68" spans="2:5" s="81" customFormat="1" ht="16.5" customHeight="1">
      <c r="B68" s="394" t="s">
        <v>209</v>
      </c>
      <c r="C68" s="647"/>
      <c r="D68" s="649"/>
      <c r="E68" s="612"/>
    </row>
    <row r="69" spans="2:5" s="81" customFormat="1" ht="9.75" customHeight="1">
      <c r="B69" s="191"/>
      <c r="C69" s="142"/>
      <c r="D69" s="96"/>
      <c r="E69" s="96"/>
    </row>
    <row r="70" spans="2:5" s="81" customFormat="1" ht="16.5">
      <c r="B70" s="362" t="s">
        <v>234</v>
      </c>
      <c r="C70" s="362"/>
      <c r="D70" s="396">
        <f>+D71</f>
        <v>0</v>
      </c>
      <c r="E70" s="396">
        <f>+E71</f>
        <v>0</v>
      </c>
    </row>
    <row r="71" spans="2:5" s="81" customFormat="1" ht="16.5" hidden="1">
      <c r="B71" s="73" t="s">
        <v>35</v>
      </c>
      <c r="C71" s="73"/>
      <c r="D71" s="397">
        <f>SUM(D72:D72)</f>
        <v>0</v>
      </c>
      <c r="E71" s="397">
        <f>SUM(E72:E72)</f>
        <v>0</v>
      </c>
    </row>
    <row r="72" spans="2:5" s="81" customFormat="1" ht="16.5" hidden="1">
      <c r="B72" s="388"/>
      <c r="C72" s="74"/>
      <c r="D72" s="425">
        <v>0</v>
      </c>
      <c r="E72" s="392">
        <f>ROUND(+D72*$F$9,5)</f>
        <v>0</v>
      </c>
    </row>
    <row r="73" spans="2:5" s="81" customFormat="1" ht="12" customHeight="1">
      <c r="B73" s="142"/>
      <c r="C73" s="142"/>
      <c r="D73" s="96"/>
      <c r="E73" s="96"/>
    </row>
    <row r="74" spans="2:5" s="65" customFormat="1" ht="16.5" customHeight="1">
      <c r="B74" s="362" t="s">
        <v>232</v>
      </c>
      <c r="C74" s="362"/>
      <c r="D74" s="396">
        <f>+D75+D83+D85</f>
        <v>489747.20459</v>
      </c>
      <c r="E74" s="396">
        <f>+E75+E83+E85</f>
        <v>1884057.4960599998</v>
      </c>
    </row>
    <row r="75" spans="2:5" s="65" customFormat="1" ht="16.5" customHeight="1">
      <c r="B75" s="73" t="s">
        <v>35</v>
      </c>
      <c r="C75" s="73"/>
      <c r="D75" s="397">
        <f>SUM(D76:D82)</f>
        <v>426295.16404</v>
      </c>
      <c r="E75" s="397">
        <f>SUM(E76:E82)</f>
        <v>1639957.4960599998</v>
      </c>
    </row>
    <row r="76" spans="2:5" s="65" customFormat="1" ht="16.5" customHeight="1">
      <c r="B76" s="388" t="s">
        <v>185</v>
      </c>
      <c r="C76" s="74" t="s">
        <v>101</v>
      </c>
      <c r="D76" s="425">
        <v>159353.54836</v>
      </c>
      <c r="E76" s="392">
        <f aca="true" t="shared" si="1" ref="E76:E82">ROUND(+D76*$F$9,5)</f>
        <v>613033.10054</v>
      </c>
    </row>
    <row r="77" spans="2:5" s="65" customFormat="1" ht="16.5" customHeight="1">
      <c r="B77" s="388" t="s">
        <v>156</v>
      </c>
      <c r="C77" s="74" t="s">
        <v>101</v>
      </c>
      <c r="D77" s="425">
        <v>100212.09219</v>
      </c>
      <c r="E77" s="392">
        <f t="shared" si="1"/>
        <v>385515.91865</v>
      </c>
    </row>
    <row r="78" spans="2:5" s="65" customFormat="1" ht="16.5" customHeight="1">
      <c r="B78" s="388" t="s">
        <v>253</v>
      </c>
      <c r="C78" s="74" t="s">
        <v>102</v>
      </c>
      <c r="D78" s="425">
        <v>50000</v>
      </c>
      <c r="E78" s="392">
        <f t="shared" si="1"/>
        <v>192350</v>
      </c>
    </row>
    <row r="79" spans="2:5" s="65" customFormat="1" ht="16.5" customHeight="1">
      <c r="B79" s="388" t="s">
        <v>186</v>
      </c>
      <c r="C79" s="74" t="s">
        <v>101</v>
      </c>
      <c r="D79" s="425">
        <v>43499.10342</v>
      </c>
      <c r="E79" s="392">
        <f t="shared" si="1"/>
        <v>167341.05086</v>
      </c>
    </row>
    <row r="80" spans="2:5" s="65" customFormat="1" ht="16.5" customHeight="1">
      <c r="B80" s="388" t="s">
        <v>254</v>
      </c>
      <c r="C80" s="74" t="s">
        <v>102</v>
      </c>
      <c r="D80" s="425">
        <v>34000</v>
      </c>
      <c r="E80" s="392">
        <f t="shared" si="1"/>
        <v>130798</v>
      </c>
    </row>
    <row r="81" spans="2:5" s="65" customFormat="1" ht="16.5" customHeight="1">
      <c r="B81" s="388" t="s">
        <v>255</v>
      </c>
      <c r="C81" s="74" t="s">
        <v>102</v>
      </c>
      <c r="D81" s="425">
        <v>28208.84482</v>
      </c>
      <c r="E81" s="392">
        <f t="shared" si="1"/>
        <v>108519.42602</v>
      </c>
    </row>
    <row r="82" spans="2:5" s="65" customFormat="1" ht="16.5" customHeight="1">
      <c r="B82" s="388" t="s">
        <v>249</v>
      </c>
      <c r="C82" s="74" t="s">
        <v>101</v>
      </c>
      <c r="D82" s="425">
        <v>11021.57525</v>
      </c>
      <c r="E82" s="392">
        <f t="shared" si="1"/>
        <v>42399.99999</v>
      </c>
    </row>
    <row r="83" spans="2:5" s="65" customFormat="1" ht="16.5" customHeight="1">
      <c r="B83" s="73" t="s">
        <v>124</v>
      </c>
      <c r="C83" s="75"/>
      <c r="D83" s="397">
        <f>+D84</f>
        <v>63452.04055</v>
      </c>
      <c r="E83" s="397">
        <f>+E84</f>
        <v>244100</v>
      </c>
    </row>
    <row r="84" spans="2:5" s="65" customFormat="1" ht="16.5" customHeight="1">
      <c r="B84" s="388" t="s">
        <v>183</v>
      </c>
      <c r="C84" s="74" t="s">
        <v>101</v>
      </c>
      <c r="D84" s="425">
        <v>63452.04055</v>
      </c>
      <c r="E84" s="392">
        <f>ROUND(+D84*$F$9,5)</f>
        <v>244100</v>
      </c>
    </row>
    <row r="85" spans="2:5" s="65" customFormat="1" ht="16.5" customHeight="1" hidden="1">
      <c r="B85" s="73" t="s">
        <v>36</v>
      </c>
      <c r="C85" s="74"/>
      <c r="D85" s="397">
        <f>SUM(D86:D86)</f>
        <v>0</v>
      </c>
      <c r="E85" s="397">
        <f>SUM(E86:E86)</f>
        <v>0</v>
      </c>
    </row>
    <row r="86" spans="2:5" s="65" customFormat="1" ht="16.5" customHeight="1" hidden="1">
      <c r="B86" s="388" t="s">
        <v>177</v>
      </c>
      <c r="C86" s="74" t="s">
        <v>102</v>
      </c>
      <c r="D86" s="425">
        <v>0</v>
      </c>
      <c r="E86" s="392">
        <f>ROUND(+D86*$F$9,5)</f>
        <v>0</v>
      </c>
    </row>
    <row r="87" spans="2:9" s="65" customFormat="1" ht="9.75" customHeight="1">
      <c r="B87" s="143"/>
      <c r="C87" s="143"/>
      <c r="D87" s="398"/>
      <c r="E87" s="398"/>
      <c r="G87" s="444"/>
      <c r="H87" s="444"/>
      <c r="I87" s="444"/>
    </row>
    <row r="88" spans="2:7" s="81" customFormat="1" ht="15" customHeight="1">
      <c r="B88" s="615" t="s">
        <v>99</v>
      </c>
      <c r="C88" s="145"/>
      <c r="D88" s="641">
        <f>+D70+D74</f>
        <v>489747.20459</v>
      </c>
      <c r="E88" s="643">
        <f>+E70+E74</f>
        <v>1884057.4960599998</v>
      </c>
      <c r="G88" s="65"/>
    </row>
    <row r="89" spans="2:7" s="81" customFormat="1" ht="15" customHeight="1">
      <c r="B89" s="616"/>
      <c r="C89" s="146"/>
      <c r="D89" s="642"/>
      <c r="E89" s="642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5"/>
      <c r="E91" s="435"/>
      <c r="G91" s="65"/>
    </row>
    <row r="92" spans="4:7" ht="14.25">
      <c r="D92" s="247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C67:C68"/>
    <mergeCell ref="C11:C12"/>
    <mergeCell ref="D11:D12"/>
    <mergeCell ref="B65:D65"/>
    <mergeCell ref="E49:E50"/>
    <mergeCell ref="B62:E62"/>
    <mergeCell ref="B49:B50"/>
    <mergeCell ref="D67:D68"/>
    <mergeCell ref="B63:E63"/>
    <mergeCell ref="E67:E68"/>
    <mergeCell ref="B1:E1"/>
    <mergeCell ref="B2:E2"/>
    <mergeCell ref="B3:E3"/>
    <mergeCell ref="B4:E4"/>
    <mergeCell ref="E11:E12"/>
    <mergeCell ref="B88:B89"/>
    <mergeCell ref="D88:D89"/>
    <mergeCell ref="E88:E89"/>
    <mergeCell ref="B64:E64"/>
    <mergeCell ref="D49:D50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7:E42 E35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6"/>
    </row>
    <row r="5" spans="2:16" ht="18">
      <c r="B5" s="373" t="s">
        <v>16</v>
      </c>
      <c r="C5" s="373"/>
      <c r="D5" s="373"/>
      <c r="P5" s="196"/>
    </row>
    <row r="6" spans="2:16" ht="18">
      <c r="B6" s="374" t="s">
        <v>135</v>
      </c>
      <c r="C6" s="374"/>
      <c r="D6" s="374"/>
      <c r="P6" s="196"/>
    </row>
    <row r="7" spans="2:16" ht="18">
      <c r="B7" s="374" t="s">
        <v>134</v>
      </c>
      <c r="C7" s="374"/>
      <c r="D7" s="374"/>
      <c r="E7" s="296"/>
      <c r="P7" s="196"/>
    </row>
    <row r="8" spans="2:16" ht="16.5">
      <c r="B8" s="378" t="s">
        <v>58</v>
      </c>
      <c r="C8" s="375"/>
      <c r="D8" s="375"/>
      <c r="P8" s="196"/>
    </row>
    <row r="9" spans="2:16" ht="15.75">
      <c r="B9" s="376" t="str">
        <f>+'DEP-C2'!B9</f>
        <v>Al 31 de agosto de 2022</v>
      </c>
      <c r="C9" s="376"/>
      <c r="D9" s="297"/>
      <c r="E9" s="377">
        <f>+Portada!H39</f>
        <v>3.847</v>
      </c>
      <c r="P9" s="196"/>
    </row>
    <row r="10" spans="2:16" s="77" customFormat="1" ht="9.75" customHeight="1">
      <c r="B10" s="559"/>
      <c r="C10" s="559"/>
      <c r="D10" s="559"/>
      <c r="E10" s="212"/>
      <c r="P10" s="197"/>
    </row>
    <row r="11" spans="2:16" ht="16.5" customHeight="1">
      <c r="B11" s="599" t="s">
        <v>96</v>
      </c>
      <c r="C11" s="652" t="s">
        <v>86</v>
      </c>
      <c r="D11" s="654" t="s">
        <v>163</v>
      </c>
      <c r="P11" s="196"/>
    </row>
    <row r="12" spans="2:16" s="111" customFormat="1" ht="16.5" customHeight="1">
      <c r="B12" s="600"/>
      <c r="C12" s="653"/>
      <c r="D12" s="655"/>
      <c r="E12" s="213"/>
      <c r="P12" s="198"/>
    </row>
    <row r="13" spans="2:16" s="111" customFormat="1" ht="9.75" customHeight="1">
      <c r="B13" s="149"/>
      <c r="C13" s="527"/>
      <c r="D13" s="112"/>
      <c r="E13" s="213"/>
      <c r="P13" s="198"/>
    </row>
    <row r="14" spans="2:16" s="77" customFormat="1" ht="19.5" customHeight="1">
      <c r="B14" s="79" t="s">
        <v>198</v>
      </c>
      <c r="C14" s="534">
        <f>+C16+C32</f>
        <v>8361584.968400003</v>
      </c>
      <c r="D14" s="468">
        <f>+D16+D32</f>
        <v>32167017.373430002</v>
      </c>
      <c r="E14" s="248"/>
      <c r="F14" s="385"/>
      <c r="G14" s="298"/>
      <c r="H14" s="298"/>
      <c r="P14" s="197"/>
    </row>
    <row r="15" spans="2:16" s="77" customFormat="1" ht="9.75" customHeight="1">
      <c r="B15" s="79"/>
      <c r="C15" s="535"/>
      <c r="D15" s="468"/>
      <c r="E15" s="248"/>
      <c r="F15" s="386"/>
      <c r="G15" s="298"/>
      <c r="H15" s="298"/>
      <c r="P15" s="197"/>
    </row>
    <row r="16" spans="2:16" s="77" customFormat="1" ht="16.5" customHeight="1">
      <c r="B16" s="78" t="s">
        <v>65</v>
      </c>
      <c r="C16" s="535">
        <f>SUM(C17:C30)</f>
        <v>4431846.978980002</v>
      </c>
      <c r="D16" s="471">
        <f>SUM(D17:D30)</f>
        <v>17049315.32814</v>
      </c>
      <c r="E16" s="458"/>
      <c r="F16" s="458"/>
      <c r="P16" s="197"/>
    </row>
    <row r="17" spans="2:16" s="77" customFormat="1" ht="16.5" customHeight="1">
      <c r="B17" s="379" t="s">
        <v>197</v>
      </c>
      <c r="C17" s="490">
        <v>4227777.7777700005</v>
      </c>
      <c r="D17" s="382">
        <f aca="true" t="shared" si="0" ref="D17:D30">ROUND(+C17*$E$9,5)</f>
        <v>16264261.11108</v>
      </c>
      <c r="E17" s="458"/>
      <c r="F17" s="458"/>
      <c r="P17" s="197"/>
    </row>
    <row r="18" spans="2:16" s="77" customFormat="1" ht="16.5" customHeight="1">
      <c r="B18" s="379" t="s">
        <v>205</v>
      </c>
      <c r="C18" s="490">
        <v>103306.6617</v>
      </c>
      <c r="D18" s="382">
        <f t="shared" si="0"/>
        <v>397420.72756</v>
      </c>
      <c r="E18" s="458"/>
      <c r="F18" s="458"/>
      <c r="P18" s="197"/>
    </row>
    <row r="19" spans="2:16" s="77" customFormat="1" ht="16.5" customHeight="1">
      <c r="B19" s="379" t="s">
        <v>196</v>
      </c>
      <c r="C19" s="490">
        <v>32702.51226</v>
      </c>
      <c r="D19" s="382">
        <f>ROUND(+C19*$E$9,5)</f>
        <v>125806.56466</v>
      </c>
      <c r="E19" s="458"/>
      <c r="F19" s="458"/>
      <c r="P19" s="197"/>
    </row>
    <row r="20" spans="2:16" s="77" customFormat="1" ht="16.5" customHeight="1">
      <c r="B20" s="379" t="s">
        <v>167</v>
      </c>
      <c r="C20" s="490">
        <v>15418.148840000002</v>
      </c>
      <c r="D20" s="382">
        <f>ROUND(+C20*$E$9,5)</f>
        <v>59313.61859</v>
      </c>
      <c r="E20" s="458"/>
      <c r="F20" s="458"/>
      <c r="P20" s="197"/>
    </row>
    <row r="21" spans="2:16" s="77" customFormat="1" ht="16.5" customHeight="1">
      <c r="B21" s="379" t="s">
        <v>193</v>
      </c>
      <c r="C21" s="490">
        <v>12965.99084</v>
      </c>
      <c r="D21" s="382">
        <f t="shared" si="0"/>
        <v>49880.16676</v>
      </c>
      <c r="E21" s="458"/>
      <c r="F21" s="458"/>
      <c r="P21" s="197"/>
    </row>
    <row r="22" spans="2:16" s="77" customFormat="1" ht="16.5" customHeight="1">
      <c r="B22" s="379" t="s">
        <v>166</v>
      </c>
      <c r="C22" s="490">
        <v>11475.56913</v>
      </c>
      <c r="D22" s="382">
        <f>ROUND(+C22*$E$9,5)</f>
        <v>44146.51444</v>
      </c>
      <c r="E22" s="458"/>
      <c r="F22" s="458"/>
      <c r="P22" s="197"/>
    </row>
    <row r="23" spans="2:16" s="77" customFormat="1" ht="16.5" customHeight="1">
      <c r="B23" s="379" t="s">
        <v>192</v>
      </c>
      <c r="C23" s="490">
        <v>10093.208910000001</v>
      </c>
      <c r="D23" s="382">
        <f t="shared" si="0"/>
        <v>38828.57468</v>
      </c>
      <c r="E23" s="458"/>
      <c r="F23" s="458"/>
      <c r="P23" s="197"/>
    </row>
    <row r="24" spans="2:16" s="77" customFormat="1" ht="16.5" customHeight="1">
      <c r="B24" s="379" t="s">
        <v>204</v>
      </c>
      <c r="C24" s="490">
        <v>4931.0494100000005</v>
      </c>
      <c r="D24" s="382">
        <f t="shared" si="0"/>
        <v>18969.74708</v>
      </c>
      <c r="E24" s="458"/>
      <c r="F24" s="458"/>
      <c r="P24" s="197"/>
    </row>
    <row r="25" spans="2:16" s="77" customFormat="1" ht="16.5" customHeight="1">
      <c r="B25" s="379" t="s">
        <v>194</v>
      </c>
      <c r="C25" s="490">
        <v>4530.03075</v>
      </c>
      <c r="D25" s="382">
        <f t="shared" si="0"/>
        <v>17427.0283</v>
      </c>
      <c r="E25" s="458"/>
      <c r="F25" s="458"/>
      <c r="P25" s="197"/>
    </row>
    <row r="26" spans="2:16" s="77" customFormat="1" ht="16.5" customHeight="1">
      <c r="B26" s="379" t="s">
        <v>195</v>
      </c>
      <c r="C26" s="490">
        <v>3000.50219</v>
      </c>
      <c r="D26" s="382">
        <f>ROUND(+C26*$E$9,5)</f>
        <v>11542.93192</v>
      </c>
      <c r="E26" s="458"/>
      <c r="F26" s="458"/>
      <c r="P26" s="197"/>
    </row>
    <row r="27" spans="2:16" s="77" customFormat="1" ht="16.5" customHeight="1">
      <c r="B27" s="379" t="s">
        <v>233</v>
      </c>
      <c r="C27" s="490">
        <v>2989.34234</v>
      </c>
      <c r="D27" s="382">
        <f>ROUND(+C27*$E$9,5)</f>
        <v>11499.99998</v>
      </c>
      <c r="E27" s="458"/>
      <c r="F27" s="458"/>
      <c r="P27" s="197"/>
    </row>
    <row r="28" spans="2:16" s="77" customFormat="1" ht="16.5" customHeight="1">
      <c r="B28" s="379" t="s">
        <v>48</v>
      </c>
      <c r="C28" s="490">
        <v>1952.72075</v>
      </c>
      <c r="D28" s="382">
        <f t="shared" si="0"/>
        <v>7512.11673</v>
      </c>
      <c r="E28" s="458"/>
      <c r="F28" s="458"/>
      <c r="P28" s="197"/>
    </row>
    <row r="29" spans="2:16" s="77" customFormat="1" ht="16.5" customHeight="1">
      <c r="B29" s="379" t="s">
        <v>247</v>
      </c>
      <c r="C29" s="490">
        <v>519.88563</v>
      </c>
      <c r="D29" s="382">
        <f t="shared" si="0"/>
        <v>2000.00002</v>
      </c>
      <c r="E29" s="458"/>
      <c r="F29" s="458"/>
      <c r="P29" s="197"/>
    </row>
    <row r="30" spans="2:16" s="77" customFormat="1" ht="16.5" customHeight="1">
      <c r="B30" s="379" t="s">
        <v>228</v>
      </c>
      <c r="C30" s="490">
        <v>183.57845999999998</v>
      </c>
      <c r="D30" s="382">
        <f t="shared" si="0"/>
        <v>706.22634</v>
      </c>
      <c r="E30" s="458"/>
      <c r="F30" s="458"/>
      <c r="P30" s="197"/>
    </row>
    <row r="31" spans="2:16" s="77" customFormat="1" ht="12" customHeight="1">
      <c r="B31" s="300"/>
      <c r="C31" s="536"/>
      <c r="D31" s="532"/>
      <c r="E31" s="458"/>
      <c r="F31" s="458"/>
      <c r="P31" s="197"/>
    </row>
    <row r="32" spans="2:16" s="77" customFormat="1" ht="16.5" customHeight="1">
      <c r="B32" s="78" t="s">
        <v>25</v>
      </c>
      <c r="C32" s="535">
        <f>SUM(C33:C35)</f>
        <v>3929737.989420002</v>
      </c>
      <c r="D32" s="471">
        <f>+SUM(D33:D35)</f>
        <v>15117702.04529</v>
      </c>
      <c r="E32" s="458"/>
      <c r="F32" s="458"/>
      <c r="P32" s="197"/>
    </row>
    <row r="33" spans="2:16" s="77" customFormat="1" ht="16.5" customHeight="1">
      <c r="B33" s="379" t="s">
        <v>206</v>
      </c>
      <c r="C33" s="490">
        <v>2143222.4622100014</v>
      </c>
      <c r="D33" s="470">
        <f>ROUND(+C33*$E$9,5)</f>
        <v>8244976.81212</v>
      </c>
      <c r="E33" s="458"/>
      <c r="F33" s="458"/>
      <c r="P33" s="197"/>
    </row>
    <row r="34" spans="2:16" s="77" customFormat="1" ht="16.5" customHeight="1">
      <c r="B34" s="380" t="s">
        <v>168</v>
      </c>
      <c r="C34" s="490">
        <v>1770473.34219</v>
      </c>
      <c r="D34" s="470">
        <f>ROUND(+C34*$E$9,5)</f>
        <v>6811010.9474</v>
      </c>
      <c r="E34" s="248"/>
      <c r="F34" s="387"/>
      <c r="P34" s="197"/>
    </row>
    <row r="35" spans="2:16" s="77" customFormat="1" ht="16.5" customHeight="1">
      <c r="B35" s="379" t="s">
        <v>123</v>
      </c>
      <c r="C35" s="490">
        <v>16042.18502</v>
      </c>
      <c r="D35" s="470">
        <f>ROUND(+C35*$E$9,5)</f>
        <v>61714.28577</v>
      </c>
      <c r="E35" s="248"/>
      <c r="F35" s="387"/>
      <c r="P35" s="197"/>
    </row>
    <row r="36" spans="2:16" s="77" customFormat="1" ht="15" customHeight="1">
      <c r="B36" s="300"/>
      <c r="C36" s="537"/>
      <c r="D36" s="533"/>
      <c r="E36" s="248"/>
      <c r="F36" s="387"/>
      <c r="P36" s="197"/>
    </row>
    <row r="37" spans="2:16" s="77" customFormat="1" ht="19.5" customHeight="1">
      <c r="B37" s="79" t="s">
        <v>199</v>
      </c>
      <c r="C37" s="534">
        <f>+C39+C51</f>
        <v>350305.68625</v>
      </c>
      <c r="D37" s="468">
        <f>+D39+D51</f>
        <v>1347625.975</v>
      </c>
      <c r="E37" s="248"/>
      <c r="F37" s="387"/>
      <c r="P37" s="197"/>
    </row>
    <row r="38" spans="2:16" s="77" customFormat="1" ht="9.75" customHeight="1">
      <c r="B38" s="79"/>
      <c r="C38" s="534"/>
      <c r="D38" s="468"/>
      <c r="E38" s="248"/>
      <c r="F38" s="387"/>
      <c r="P38" s="197"/>
    </row>
    <row r="39" spans="2:16" s="77" customFormat="1" ht="16.5" customHeight="1">
      <c r="B39" s="78" t="s">
        <v>24</v>
      </c>
      <c r="C39" s="535">
        <f>SUM(C40:C49)</f>
        <v>324230.19257</v>
      </c>
      <c r="D39" s="471">
        <f>SUM(D40:D49)</f>
        <v>1247313.5508100002</v>
      </c>
      <c r="E39" s="248"/>
      <c r="F39" s="248"/>
      <c r="P39" s="197"/>
    </row>
    <row r="40" spans="2:16" s="77" customFormat="1" ht="16.5" customHeight="1">
      <c r="B40" s="379" t="s">
        <v>205</v>
      </c>
      <c r="C40" s="490">
        <v>311862.79445</v>
      </c>
      <c r="D40" s="470">
        <f aca="true" t="shared" si="1" ref="D40:D49">ROUND(+C40*$E$9,5)</f>
        <v>1199736.17025</v>
      </c>
      <c r="E40" s="248"/>
      <c r="F40" s="248"/>
      <c r="P40" s="197"/>
    </row>
    <row r="41" spans="2:16" s="77" customFormat="1" ht="16.5" customHeight="1">
      <c r="B41" s="344" t="s">
        <v>202</v>
      </c>
      <c r="C41" s="490">
        <v>3558.3956399999997</v>
      </c>
      <c r="D41" s="470">
        <f t="shared" si="1"/>
        <v>13689.14803</v>
      </c>
      <c r="E41" s="248"/>
      <c r="F41" s="248"/>
      <c r="P41" s="197"/>
    </row>
    <row r="42" spans="2:16" s="77" customFormat="1" ht="16.5" customHeight="1">
      <c r="B42" s="344" t="s">
        <v>68</v>
      </c>
      <c r="C42" s="490">
        <v>2983.17704</v>
      </c>
      <c r="D42" s="470">
        <f t="shared" si="1"/>
        <v>11476.28207</v>
      </c>
      <c r="E42" s="248"/>
      <c r="F42" s="248"/>
      <c r="P42" s="197"/>
    </row>
    <row r="43" spans="2:16" s="77" customFormat="1" ht="16.5" customHeight="1">
      <c r="B43" s="344" t="s">
        <v>43</v>
      </c>
      <c r="C43" s="490">
        <v>1892.42397</v>
      </c>
      <c r="D43" s="470">
        <f t="shared" si="1"/>
        <v>7280.15501</v>
      </c>
      <c r="E43" s="248"/>
      <c r="F43" s="248"/>
      <c r="P43" s="197"/>
    </row>
    <row r="44" spans="2:16" s="77" customFormat="1" ht="16.5" customHeight="1">
      <c r="B44" s="344" t="s">
        <v>50</v>
      </c>
      <c r="C44" s="490">
        <v>1203.91757</v>
      </c>
      <c r="D44" s="470">
        <f t="shared" si="1"/>
        <v>4631.47089</v>
      </c>
      <c r="E44" s="248"/>
      <c r="F44" s="248"/>
      <c r="P44" s="197"/>
    </row>
    <row r="45" spans="2:16" s="77" customFormat="1" ht="16.5" customHeight="1">
      <c r="B45" s="344" t="s">
        <v>157</v>
      </c>
      <c r="C45" s="490">
        <v>1221.8296599999999</v>
      </c>
      <c r="D45" s="470">
        <f t="shared" si="1"/>
        <v>4700.3787</v>
      </c>
      <c r="E45" s="248"/>
      <c r="F45" s="248"/>
      <c r="P45" s="197"/>
    </row>
    <row r="46" spans="2:16" s="77" customFormat="1" ht="16.5" customHeight="1">
      <c r="B46" s="344" t="s">
        <v>42</v>
      </c>
      <c r="C46" s="490">
        <v>597.5263600000001</v>
      </c>
      <c r="D46" s="470">
        <f t="shared" si="1"/>
        <v>2298.68391</v>
      </c>
      <c r="E46" s="248"/>
      <c r="F46" s="248"/>
      <c r="P46" s="197"/>
    </row>
    <row r="47" spans="2:16" s="77" customFormat="1" ht="16.5" customHeight="1">
      <c r="B47" s="344" t="s">
        <v>203</v>
      </c>
      <c r="C47" s="490">
        <v>452.57516</v>
      </c>
      <c r="D47" s="470">
        <f t="shared" si="1"/>
        <v>1741.05664</v>
      </c>
      <c r="E47" s="248"/>
      <c r="F47" s="248"/>
      <c r="P47" s="197"/>
    </row>
    <row r="48" spans="2:16" s="77" customFormat="1" ht="16.5" customHeight="1">
      <c r="B48" s="344" t="s">
        <v>224</v>
      </c>
      <c r="C48" s="490">
        <v>396.28941</v>
      </c>
      <c r="D48" s="470">
        <f t="shared" si="1"/>
        <v>1524.52536</v>
      </c>
      <c r="E48" s="248"/>
      <c r="F48" s="248"/>
      <c r="P48" s="197"/>
    </row>
    <row r="49" spans="2:16" s="77" customFormat="1" ht="16.5" customHeight="1">
      <c r="B49" s="344" t="s">
        <v>204</v>
      </c>
      <c r="C49" s="490">
        <v>61.26331</v>
      </c>
      <c r="D49" s="470">
        <f t="shared" si="1"/>
        <v>235.67995</v>
      </c>
      <c r="E49" s="248"/>
      <c r="F49" s="248"/>
      <c r="P49" s="197"/>
    </row>
    <row r="50" spans="2:16" s="77" customFormat="1" ht="12" customHeight="1">
      <c r="B50" s="388"/>
      <c r="C50" s="536"/>
      <c r="D50" s="532"/>
      <c r="E50" s="248"/>
      <c r="F50" s="248"/>
      <c r="G50" s="446"/>
      <c r="P50" s="197"/>
    </row>
    <row r="51" spans="2:16" s="77" customFormat="1" ht="16.5" customHeight="1">
      <c r="B51" s="78" t="s">
        <v>25</v>
      </c>
      <c r="C51" s="535">
        <f>+C52</f>
        <v>26075.493680000003</v>
      </c>
      <c r="D51" s="471">
        <f>+D52</f>
        <v>100312.42419</v>
      </c>
      <c r="E51" s="248"/>
      <c r="F51" s="445"/>
      <c r="P51" s="197"/>
    </row>
    <row r="52" spans="2:16" s="77" customFormat="1" ht="16.5" customHeight="1">
      <c r="B52" s="380" t="s">
        <v>206</v>
      </c>
      <c r="C52" s="490">
        <v>26075.493680000003</v>
      </c>
      <c r="D52" s="470">
        <f>ROUND(+C52*$E$9,5)</f>
        <v>100312.42419</v>
      </c>
      <c r="E52" s="248"/>
      <c r="F52" s="387"/>
      <c r="P52" s="197"/>
    </row>
    <row r="53" spans="2:16" s="77" customFormat="1" ht="9.75" customHeight="1">
      <c r="B53" s="76"/>
      <c r="C53" s="538"/>
      <c r="D53" s="469"/>
      <c r="E53" s="248"/>
      <c r="F53" s="387"/>
      <c r="P53" s="197"/>
    </row>
    <row r="54" spans="2:16" s="77" customFormat="1" ht="18" customHeight="1" hidden="1">
      <c r="B54" s="150"/>
      <c r="C54" s="382"/>
      <c r="D54" s="382"/>
      <c r="E54" s="248"/>
      <c r="F54" s="387"/>
      <c r="P54" s="197"/>
    </row>
    <row r="55" spans="2:16" s="77" customFormat="1" ht="21.75" customHeight="1" hidden="1">
      <c r="B55" s="79" t="s">
        <v>111</v>
      </c>
      <c r="C55" s="504">
        <f>+C56</f>
        <v>0</v>
      </c>
      <c r="D55" s="504">
        <f>+D56</f>
        <v>0</v>
      </c>
      <c r="E55" s="248"/>
      <c r="F55" s="387"/>
      <c r="H55" s="301"/>
      <c r="P55" s="197"/>
    </row>
    <row r="56" spans="2:16" s="77" customFormat="1" ht="21.75" customHeight="1" hidden="1">
      <c r="B56" s="76" t="s">
        <v>65</v>
      </c>
      <c r="C56" s="389">
        <f>+C57</f>
        <v>0</v>
      </c>
      <c r="D56" s="389">
        <f>+D57</f>
        <v>0</v>
      </c>
      <c r="E56" s="248"/>
      <c r="F56" s="387"/>
      <c r="H56" s="301"/>
      <c r="P56" s="197"/>
    </row>
    <row r="57" spans="2:16" s="77" customFormat="1" ht="21.75" customHeight="1" hidden="1">
      <c r="B57" s="299" t="s">
        <v>108</v>
      </c>
      <c r="C57" s="384">
        <v>0</v>
      </c>
      <c r="D57" s="384">
        <f>+C57*$E$9</f>
        <v>0</v>
      </c>
      <c r="E57" s="248"/>
      <c r="F57" s="387"/>
      <c r="H57" s="301"/>
      <c r="P57" s="197"/>
    </row>
    <row r="58" spans="2:16" s="77" customFormat="1" ht="19.5" customHeight="1" hidden="1">
      <c r="B58" s="150"/>
      <c r="C58" s="382"/>
      <c r="D58" s="382"/>
      <c r="E58" s="248"/>
      <c r="F58" s="387"/>
      <c r="P58" s="197"/>
    </row>
    <row r="59" spans="2:16" s="77" customFormat="1" ht="21.75" customHeight="1" hidden="1">
      <c r="B59" s="79" t="s">
        <v>137</v>
      </c>
      <c r="C59" s="504">
        <f>+C60+C84</f>
        <v>0</v>
      </c>
      <c r="D59" s="504">
        <f>+D60+D84</f>
        <v>0</v>
      </c>
      <c r="E59" s="248"/>
      <c r="F59" s="387"/>
      <c r="P59" s="197"/>
    </row>
    <row r="60" spans="2:16" s="77" customFormat="1" ht="21.75" customHeight="1" hidden="1">
      <c r="B60" s="78" t="s">
        <v>24</v>
      </c>
      <c r="C60" s="381">
        <f>SUM(C61:C82)</f>
        <v>0</v>
      </c>
      <c r="D60" s="381">
        <f>SUM(D61:D82)</f>
        <v>0</v>
      </c>
      <c r="E60" s="248"/>
      <c r="F60" s="387"/>
      <c r="P60" s="197"/>
    </row>
    <row r="61" spans="2:16" s="77" customFormat="1" ht="21.75" customHeight="1" hidden="1">
      <c r="B61" s="299" t="s">
        <v>107</v>
      </c>
      <c r="C61" s="384"/>
      <c r="D61" s="384">
        <f aca="true" t="shared" si="2" ref="D61:D82">+C61*$E$9</f>
        <v>0</v>
      </c>
      <c r="E61" s="248"/>
      <c r="F61" s="387"/>
      <c r="P61" s="197"/>
    </row>
    <row r="62" spans="2:16" s="77" customFormat="1" ht="21.75" customHeight="1" hidden="1">
      <c r="B62" s="299" t="s">
        <v>38</v>
      </c>
      <c r="C62" s="384"/>
      <c r="D62" s="384">
        <f t="shared" si="2"/>
        <v>0</v>
      </c>
      <c r="E62" s="248"/>
      <c r="F62" s="387"/>
      <c r="P62" s="197"/>
    </row>
    <row r="63" spans="2:16" s="77" customFormat="1" ht="21.75" customHeight="1" hidden="1">
      <c r="B63" s="299" t="s">
        <v>39</v>
      </c>
      <c r="C63" s="384"/>
      <c r="D63" s="384">
        <f t="shared" si="2"/>
        <v>0</v>
      </c>
      <c r="E63" s="248"/>
      <c r="F63" s="387"/>
      <c r="P63" s="197"/>
    </row>
    <row r="64" spans="2:16" s="77" customFormat="1" ht="21.75" customHeight="1" hidden="1">
      <c r="B64" s="299" t="s">
        <v>41</v>
      </c>
      <c r="C64" s="384"/>
      <c r="D64" s="384">
        <f t="shared" si="2"/>
        <v>0</v>
      </c>
      <c r="E64" s="248"/>
      <c r="F64" s="387"/>
      <c r="P64" s="197"/>
    </row>
    <row r="65" spans="2:16" s="77" customFormat="1" ht="21.75" customHeight="1" hidden="1">
      <c r="B65" s="299" t="s">
        <v>144</v>
      </c>
      <c r="C65" s="384"/>
      <c r="D65" s="384">
        <f t="shared" si="2"/>
        <v>0</v>
      </c>
      <c r="E65" s="248"/>
      <c r="F65" s="387"/>
      <c r="P65" s="197"/>
    </row>
    <row r="66" spans="2:16" s="77" customFormat="1" ht="21.75" customHeight="1" hidden="1">
      <c r="B66" s="299" t="s">
        <v>40</v>
      </c>
      <c r="C66" s="384"/>
      <c r="D66" s="384">
        <f t="shared" si="2"/>
        <v>0</v>
      </c>
      <c r="E66" s="248"/>
      <c r="F66" s="387"/>
      <c r="P66" s="197"/>
    </row>
    <row r="67" spans="2:16" s="77" customFormat="1" ht="21.75" customHeight="1" hidden="1">
      <c r="B67" s="299" t="s">
        <v>44</v>
      </c>
      <c r="C67" s="384"/>
      <c r="D67" s="384">
        <f t="shared" si="2"/>
        <v>0</v>
      </c>
      <c r="E67" s="248"/>
      <c r="F67" s="387"/>
      <c r="P67" s="197"/>
    </row>
    <row r="68" spans="2:16" s="77" customFormat="1" ht="21.75" customHeight="1" hidden="1">
      <c r="B68" s="299" t="s">
        <v>68</v>
      </c>
      <c r="C68" s="384"/>
      <c r="D68" s="384">
        <f t="shared" si="2"/>
        <v>0</v>
      </c>
      <c r="E68" s="248"/>
      <c r="F68" s="387"/>
      <c r="P68" s="197"/>
    </row>
    <row r="69" spans="2:16" s="77" customFormat="1" ht="21.75" customHeight="1" hidden="1">
      <c r="B69" s="299" t="s">
        <v>46</v>
      </c>
      <c r="C69" s="384"/>
      <c r="D69" s="384">
        <f t="shared" si="2"/>
        <v>0</v>
      </c>
      <c r="E69" s="248"/>
      <c r="F69" s="387"/>
      <c r="P69" s="197"/>
    </row>
    <row r="70" spans="2:16" s="77" customFormat="1" ht="21.75" customHeight="1" hidden="1">
      <c r="B70" s="299" t="s">
        <v>42</v>
      </c>
      <c r="C70" s="384"/>
      <c r="D70" s="384">
        <f t="shared" si="2"/>
        <v>0</v>
      </c>
      <c r="E70" s="248"/>
      <c r="F70" s="387"/>
      <c r="P70" s="197"/>
    </row>
    <row r="71" spans="2:16" s="77" customFormat="1" ht="21.75" customHeight="1" hidden="1">
      <c r="B71" s="299" t="s">
        <v>43</v>
      </c>
      <c r="C71" s="384"/>
      <c r="D71" s="384">
        <f t="shared" si="2"/>
        <v>0</v>
      </c>
      <c r="E71" s="248"/>
      <c r="F71" s="387"/>
      <c r="P71" s="197"/>
    </row>
    <row r="72" spans="2:16" s="77" customFormat="1" ht="21.75" customHeight="1" hidden="1">
      <c r="B72" s="299" t="s">
        <v>47</v>
      </c>
      <c r="C72" s="384"/>
      <c r="D72" s="384">
        <f t="shared" si="2"/>
        <v>0</v>
      </c>
      <c r="E72" s="248"/>
      <c r="F72" s="387"/>
      <c r="P72" s="197"/>
    </row>
    <row r="73" spans="2:16" s="77" customFormat="1" ht="21.75" customHeight="1" hidden="1">
      <c r="B73" s="299" t="s">
        <v>50</v>
      </c>
      <c r="C73" s="384"/>
      <c r="D73" s="384">
        <f t="shared" si="2"/>
        <v>0</v>
      </c>
      <c r="E73" s="248"/>
      <c r="F73" s="387"/>
      <c r="P73" s="197"/>
    </row>
    <row r="74" spans="2:16" s="77" customFormat="1" ht="21.75" customHeight="1" hidden="1">
      <c r="B74" s="299" t="s">
        <v>157</v>
      </c>
      <c r="C74" s="384"/>
      <c r="D74" s="384">
        <f t="shared" si="2"/>
        <v>0</v>
      </c>
      <c r="E74" s="248"/>
      <c r="F74" s="387"/>
      <c r="P74" s="197"/>
    </row>
    <row r="75" spans="2:16" s="77" customFormat="1" ht="21.75" customHeight="1" hidden="1">
      <c r="B75" s="299" t="s">
        <v>52</v>
      </c>
      <c r="C75" s="384"/>
      <c r="D75" s="384">
        <f t="shared" si="2"/>
        <v>0</v>
      </c>
      <c r="E75" s="248"/>
      <c r="F75" s="387"/>
      <c r="P75" s="197"/>
    </row>
    <row r="76" spans="2:16" s="77" customFormat="1" ht="21.75" customHeight="1" hidden="1">
      <c r="B76" s="299" t="s">
        <v>54</v>
      </c>
      <c r="C76" s="384"/>
      <c r="D76" s="384">
        <f t="shared" si="2"/>
        <v>0</v>
      </c>
      <c r="E76" s="248"/>
      <c r="F76" s="387"/>
      <c r="P76" s="197"/>
    </row>
    <row r="77" spans="2:16" s="77" customFormat="1" ht="21.75" customHeight="1" hidden="1">
      <c r="B77" s="299" t="s">
        <v>45</v>
      </c>
      <c r="C77" s="384"/>
      <c r="D77" s="384">
        <f t="shared" si="2"/>
        <v>0</v>
      </c>
      <c r="E77" s="248"/>
      <c r="F77" s="387"/>
      <c r="P77" s="197"/>
    </row>
    <row r="78" spans="2:16" s="77" customFormat="1" ht="21.75" customHeight="1" hidden="1">
      <c r="B78" s="299" t="s">
        <v>49</v>
      </c>
      <c r="C78" s="384"/>
      <c r="D78" s="384">
        <f t="shared" si="2"/>
        <v>0</v>
      </c>
      <c r="E78" s="248"/>
      <c r="F78" s="387"/>
      <c r="P78" s="197"/>
    </row>
    <row r="79" spans="2:16" s="77" customFormat="1" ht="21.75" customHeight="1" hidden="1">
      <c r="B79" s="299" t="s">
        <v>56</v>
      </c>
      <c r="C79" s="384"/>
      <c r="D79" s="384">
        <f t="shared" si="2"/>
        <v>0</v>
      </c>
      <c r="E79" s="248"/>
      <c r="F79" s="387"/>
      <c r="P79" s="197"/>
    </row>
    <row r="80" spans="2:16" s="77" customFormat="1" ht="21.75" customHeight="1" hidden="1">
      <c r="B80" s="299" t="s">
        <v>51</v>
      </c>
      <c r="C80" s="384"/>
      <c r="D80" s="384">
        <f t="shared" si="2"/>
        <v>0</v>
      </c>
      <c r="E80" s="248"/>
      <c r="F80" s="387"/>
      <c r="P80" s="197"/>
    </row>
    <row r="81" spans="2:16" s="77" customFormat="1" ht="21.75" customHeight="1" hidden="1">
      <c r="B81" s="299" t="s">
        <v>53</v>
      </c>
      <c r="C81" s="384"/>
      <c r="D81" s="384">
        <f t="shared" si="2"/>
        <v>0</v>
      </c>
      <c r="E81" s="248"/>
      <c r="F81" s="387"/>
      <c r="P81" s="197"/>
    </row>
    <row r="82" spans="2:16" s="77" customFormat="1" ht="21.75" customHeight="1" hidden="1">
      <c r="B82" s="299" t="s">
        <v>55</v>
      </c>
      <c r="C82" s="384"/>
      <c r="D82" s="384">
        <f t="shared" si="2"/>
        <v>0</v>
      </c>
      <c r="E82" s="248"/>
      <c r="F82" s="387"/>
      <c r="P82" s="197"/>
    </row>
    <row r="83" spans="2:16" s="77" customFormat="1" ht="9.75" customHeight="1" hidden="1">
      <c r="B83" s="76"/>
      <c r="C83" s="389"/>
      <c r="D83" s="389"/>
      <c r="E83" s="248"/>
      <c r="F83" s="387"/>
      <c r="P83" s="197"/>
    </row>
    <row r="84" spans="2:16" s="77" customFormat="1" ht="21.75" customHeight="1" hidden="1">
      <c r="B84" s="78" t="s">
        <v>25</v>
      </c>
      <c r="C84" s="381">
        <f>+C85</f>
        <v>0</v>
      </c>
      <c r="D84" s="381">
        <f>+D85</f>
        <v>0</v>
      </c>
      <c r="E84" s="248"/>
      <c r="F84" s="387"/>
      <c r="P84" s="197"/>
    </row>
    <row r="85" spans="2:16" s="77" customFormat="1" ht="21.75" customHeight="1" hidden="1">
      <c r="B85" s="299" t="s">
        <v>106</v>
      </c>
      <c r="C85" s="384"/>
      <c r="D85" s="384">
        <f>+C85*$E$9</f>
        <v>0</v>
      </c>
      <c r="E85" s="248"/>
      <c r="F85" s="387"/>
      <c r="P85" s="197"/>
    </row>
    <row r="86" spans="2:16" s="77" customFormat="1" ht="4.5" customHeight="1">
      <c r="B86" s="150"/>
      <c r="C86" s="382"/>
      <c r="D86" s="382"/>
      <c r="E86" s="248"/>
      <c r="F86" s="387"/>
      <c r="P86" s="197"/>
    </row>
    <row r="87" spans="2:16" s="77" customFormat="1" ht="15" customHeight="1">
      <c r="B87" s="656" t="s">
        <v>28</v>
      </c>
      <c r="C87" s="617">
        <f>C14+C37</f>
        <v>8711890.654650003</v>
      </c>
      <c r="D87" s="617">
        <f>+D14+D37</f>
        <v>33514643.348430004</v>
      </c>
      <c r="E87" s="248"/>
      <c r="F87" s="387"/>
      <c r="P87" s="197"/>
    </row>
    <row r="88" spans="2:16" s="111" customFormat="1" ht="15" customHeight="1">
      <c r="B88" s="657"/>
      <c r="C88" s="618"/>
      <c r="D88" s="618"/>
      <c r="E88" s="248"/>
      <c r="F88" s="387"/>
      <c r="G88" s="77"/>
      <c r="P88" s="198"/>
    </row>
    <row r="89" spans="2:16" s="77" customFormat="1" ht="7.5" customHeight="1">
      <c r="B89" s="151"/>
      <c r="C89" s="101"/>
      <c r="D89" s="101"/>
      <c r="E89" s="248"/>
      <c r="F89" s="387"/>
      <c r="P89" s="197"/>
    </row>
    <row r="90" spans="1:16" ht="14.25" customHeight="1">
      <c r="A90" s="302"/>
      <c r="B90" s="303" t="s">
        <v>200</v>
      </c>
      <c r="C90" s="314"/>
      <c r="D90" s="304"/>
      <c r="E90" s="248"/>
      <c r="F90" s="387"/>
      <c r="G90" s="77"/>
      <c r="P90" s="196"/>
    </row>
    <row r="91" spans="1:16" ht="14.25" customHeight="1">
      <c r="A91" s="302"/>
      <c r="B91" s="303" t="s">
        <v>201</v>
      </c>
      <c r="C91" s="305"/>
      <c r="D91" s="306"/>
      <c r="E91" s="248"/>
      <c r="F91" s="387"/>
      <c r="G91" s="77"/>
      <c r="P91" s="196"/>
    </row>
    <row r="92" spans="3:16" ht="14.25">
      <c r="C92" s="307"/>
      <c r="D92" s="308"/>
      <c r="E92" s="248"/>
      <c r="F92" s="387"/>
      <c r="G92" s="77"/>
      <c r="P92" s="196"/>
    </row>
    <row r="93" spans="3:16" ht="14.25">
      <c r="C93" s="310"/>
      <c r="D93" s="310"/>
      <c r="E93" s="248"/>
      <c r="F93" s="387"/>
      <c r="G93" s="311"/>
      <c r="H93" s="311"/>
      <c r="P93" s="196"/>
    </row>
    <row r="94" spans="3:16" ht="12.75">
      <c r="C94" s="312"/>
      <c r="D94" s="312"/>
      <c r="G94" s="311"/>
      <c r="H94" s="311"/>
      <c r="P94" s="196"/>
    </row>
    <row r="95" spans="3:16" ht="12.75">
      <c r="C95" s="313"/>
      <c r="D95" s="313"/>
      <c r="H95" s="309"/>
      <c r="P95" s="196"/>
    </row>
    <row r="96" spans="2:16" ht="18">
      <c r="B96" s="373" t="s">
        <v>121</v>
      </c>
      <c r="C96" s="373"/>
      <c r="D96" s="373"/>
      <c r="H96" s="309"/>
      <c r="P96" s="196"/>
    </row>
    <row r="97" spans="2:16" ht="18">
      <c r="B97" s="374" t="s">
        <v>135</v>
      </c>
      <c r="C97" s="374"/>
      <c r="D97" s="374"/>
      <c r="G97" s="311"/>
      <c r="P97" s="196"/>
    </row>
    <row r="98" spans="2:16" ht="18">
      <c r="B98" s="374" t="s">
        <v>136</v>
      </c>
      <c r="C98" s="374"/>
      <c r="D98" s="374"/>
      <c r="P98" s="196"/>
    </row>
    <row r="99" spans="2:16" ht="16.5">
      <c r="B99" s="378" t="s">
        <v>58</v>
      </c>
      <c r="C99" s="375"/>
      <c r="D99" s="375"/>
      <c r="P99" s="196"/>
    </row>
    <row r="100" spans="2:16" ht="15.75">
      <c r="B100" s="376" t="str">
        <f>+B9</f>
        <v>Al 31 de agosto de 2022</v>
      </c>
      <c r="C100" s="376"/>
      <c r="D100" s="297"/>
      <c r="P100" s="196"/>
    </row>
    <row r="101" spans="2:16" s="77" customFormat="1" ht="6.75" customHeight="1">
      <c r="B101" s="559"/>
      <c r="C101" s="559"/>
      <c r="D101" s="559"/>
      <c r="E101" s="212"/>
      <c r="P101" s="197"/>
    </row>
    <row r="102" spans="2:16" ht="16.5" customHeight="1">
      <c r="B102" s="599" t="s">
        <v>96</v>
      </c>
      <c r="C102" s="652" t="s">
        <v>86</v>
      </c>
      <c r="D102" s="654" t="s">
        <v>163</v>
      </c>
      <c r="P102" s="196"/>
    </row>
    <row r="103" spans="2:16" s="111" customFormat="1" ht="16.5" customHeight="1">
      <c r="B103" s="600"/>
      <c r="C103" s="653"/>
      <c r="D103" s="655"/>
      <c r="E103" s="213"/>
      <c r="G103" s="315"/>
      <c r="P103" s="198"/>
    </row>
    <row r="104" spans="2:16" s="111" customFormat="1" ht="9.75" customHeight="1">
      <c r="B104" s="149"/>
      <c r="C104" s="527"/>
      <c r="D104" s="112"/>
      <c r="E104" s="213"/>
      <c r="G104" s="315"/>
      <c r="P104" s="198"/>
    </row>
    <row r="105" spans="2:16" s="77" customFormat="1" ht="19.5" customHeight="1">
      <c r="B105" s="79" t="s">
        <v>198</v>
      </c>
      <c r="C105" s="529">
        <f>+C107+C110</f>
        <v>489747.20459000015</v>
      </c>
      <c r="D105" s="504">
        <f>+D107+D110</f>
        <v>1884057.49604</v>
      </c>
      <c r="E105" s="212"/>
      <c r="G105" s="301"/>
      <c r="H105" s="301"/>
      <c r="P105" s="197"/>
    </row>
    <row r="106" spans="2:16" s="77" customFormat="1" ht="9.75" customHeight="1">
      <c r="B106" s="79"/>
      <c r="C106" s="529"/>
      <c r="D106" s="504"/>
      <c r="E106" s="212"/>
      <c r="G106" s="301"/>
      <c r="H106" s="301"/>
      <c r="P106" s="197"/>
    </row>
    <row r="107" spans="2:16" s="77" customFormat="1" ht="16.5" customHeight="1">
      <c r="B107" s="78" t="s">
        <v>25</v>
      </c>
      <c r="C107" s="381">
        <f>SUM(C108:C108)</f>
        <v>0</v>
      </c>
      <c r="D107" s="381">
        <f>SUM(D108:D108)</f>
        <v>0</v>
      </c>
      <c r="E107" s="212"/>
      <c r="G107" s="301"/>
      <c r="H107" s="301"/>
      <c r="P107" s="197"/>
    </row>
    <row r="108" spans="2:16" s="77" customFormat="1" ht="16.5" customHeight="1" hidden="1">
      <c r="B108" s="431"/>
      <c r="C108" s="490">
        <v>0</v>
      </c>
      <c r="D108" s="382">
        <f>ROUND(+C108*$E$9,5)</f>
        <v>0</v>
      </c>
      <c r="E108" s="212"/>
      <c r="G108" s="301"/>
      <c r="H108" s="301"/>
      <c r="P108" s="197"/>
    </row>
    <row r="109" spans="2:16" s="77" customFormat="1" ht="12" customHeight="1">
      <c r="B109" s="79"/>
      <c r="C109" s="529"/>
      <c r="D109" s="504"/>
      <c r="E109" s="212"/>
      <c r="G109" s="301"/>
      <c r="H109" s="301"/>
      <c r="P109" s="197"/>
    </row>
    <row r="110" spans="2:16" s="77" customFormat="1" ht="16.5" customHeight="1">
      <c r="B110" s="78" t="s">
        <v>24</v>
      </c>
      <c r="C110" s="381">
        <f>SUM(C111:C120)</f>
        <v>489747.20459000015</v>
      </c>
      <c r="D110" s="381">
        <f>SUM(D111:D120)</f>
        <v>1884057.49604</v>
      </c>
      <c r="E110" s="212"/>
      <c r="F110" s="212"/>
      <c r="G110" s="316"/>
      <c r="H110" s="316"/>
      <c r="P110" s="197"/>
    </row>
    <row r="111" spans="2:16" s="77" customFormat="1" ht="16.5" customHeight="1">
      <c r="B111" s="509" t="s">
        <v>246</v>
      </c>
      <c r="C111" s="490">
        <v>165818.15077</v>
      </c>
      <c r="D111" s="382">
        <f aca="true" t="shared" si="3" ref="D111:D120">ROUND(+C111*$E$9,5)</f>
        <v>637902.42601</v>
      </c>
      <c r="E111" s="212"/>
      <c r="F111" s="212"/>
      <c r="G111" s="316"/>
      <c r="H111" s="316"/>
      <c r="P111" s="197"/>
    </row>
    <row r="112" spans="2:16" s="77" customFormat="1" ht="16.5" customHeight="1">
      <c r="B112" s="509" t="s">
        <v>251</v>
      </c>
      <c r="C112" s="490">
        <v>77432.50712</v>
      </c>
      <c r="D112" s="382">
        <f t="shared" si="3"/>
        <v>297882.85489</v>
      </c>
      <c r="E112" s="212"/>
      <c r="F112" s="212"/>
      <c r="G112" s="316"/>
      <c r="H112" s="316"/>
      <c r="P112" s="197"/>
    </row>
    <row r="113" spans="2:16" s="77" customFormat="1" ht="16.5" customHeight="1">
      <c r="B113" s="509" t="s">
        <v>238</v>
      </c>
      <c r="C113" s="490">
        <v>56606.045280000035</v>
      </c>
      <c r="D113" s="382">
        <f t="shared" si="3"/>
        <v>217763.45619</v>
      </c>
      <c r="E113" s="212"/>
      <c r="F113" s="212"/>
      <c r="G113" s="316"/>
      <c r="P113" s="197"/>
    </row>
    <row r="114" spans="2:16" s="77" customFormat="1" ht="16.5" customHeight="1">
      <c r="B114" s="509" t="s">
        <v>239</v>
      </c>
      <c r="C114" s="490">
        <v>41317.38082000001</v>
      </c>
      <c r="D114" s="382">
        <f t="shared" si="3"/>
        <v>158947.96401</v>
      </c>
      <c r="E114" s="212"/>
      <c r="F114" s="212"/>
      <c r="G114" s="316"/>
      <c r="P114" s="197"/>
    </row>
    <row r="115" spans="2:16" s="77" customFormat="1" ht="16.5" customHeight="1">
      <c r="B115" s="509" t="s">
        <v>237</v>
      </c>
      <c r="C115" s="490">
        <v>62426.850500000044</v>
      </c>
      <c r="D115" s="382">
        <f t="shared" si="3"/>
        <v>240156.09387</v>
      </c>
      <c r="E115" s="212"/>
      <c r="F115" s="212"/>
      <c r="G115" s="316"/>
      <c r="P115" s="197"/>
    </row>
    <row r="116" spans="2:16" s="77" customFormat="1" ht="16.5" customHeight="1">
      <c r="B116" s="379" t="s">
        <v>166</v>
      </c>
      <c r="C116" s="490">
        <v>27917.858070000002</v>
      </c>
      <c r="D116" s="382">
        <f t="shared" si="3"/>
        <v>107400</v>
      </c>
      <c r="E116" s="212"/>
      <c r="F116" s="212"/>
      <c r="G116" s="316"/>
      <c r="P116" s="197"/>
    </row>
    <row r="117" spans="2:16" s="77" customFormat="1" ht="16.5" customHeight="1">
      <c r="B117" s="509" t="s">
        <v>241</v>
      </c>
      <c r="C117" s="490">
        <v>23394.853130000003</v>
      </c>
      <c r="D117" s="382">
        <f t="shared" si="3"/>
        <v>89999.99999</v>
      </c>
      <c r="E117" s="212"/>
      <c r="F117" s="212"/>
      <c r="G117" s="316"/>
      <c r="P117" s="197"/>
    </row>
    <row r="118" spans="2:16" s="77" customFormat="1" ht="16.5" customHeight="1">
      <c r="B118" s="509" t="s">
        <v>240</v>
      </c>
      <c r="C118" s="490">
        <v>21286.26646</v>
      </c>
      <c r="D118" s="382">
        <f t="shared" si="3"/>
        <v>81888.26707</v>
      </c>
      <c r="E118" s="212"/>
      <c r="F118" s="212"/>
      <c r="G118" s="316"/>
      <c r="P118" s="197"/>
    </row>
    <row r="119" spans="2:16" s="77" customFormat="1" ht="16.5" customHeight="1">
      <c r="B119" s="509" t="s">
        <v>242</v>
      </c>
      <c r="C119" s="490">
        <v>9648.15025</v>
      </c>
      <c r="D119" s="382">
        <f t="shared" si="3"/>
        <v>37116.43401</v>
      </c>
      <c r="E119" s="212"/>
      <c r="F119" s="212"/>
      <c r="G119" s="316"/>
      <c r="P119" s="197"/>
    </row>
    <row r="120" spans="2:16" s="77" customFormat="1" ht="16.5" customHeight="1">
      <c r="B120" s="509" t="s">
        <v>243</v>
      </c>
      <c r="C120" s="490">
        <v>3899.14219</v>
      </c>
      <c r="D120" s="382">
        <f t="shared" si="3"/>
        <v>15000</v>
      </c>
      <c r="E120" s="212"/>
      <c r="F120" s="212"/>
      <c r="G120" s="316"/>
      <c r="P120" s="197"/>
    </row>
    <row r="121" spans="2:16" s="77" customFormat="1" ht="9.75" customHeight="1">
      <c r="B121" s="150"/>
      <c r="C121" s="473"/>
      <c r="D121" s="382"/>
      <c r="E121" s="212"/>
      <c r="F121" s="212"/>
      <c r="G121" s="316"/>
      <c r="P121" s="197"/>
    </row>
    <row r="122" spans="2:16" s="77" customFormat="1" ht="15" customHeight="1">
      <c r="B122" s="656" t="s">
        <v>28</v>
      </c>
      <c r="C122" s="617">
        <f>+C105</f>
        <v>489747.20459000015</v>
      </c>
      <c r="D122" s="617">
        <f>+D105</f>
        <v>1884057.49604</v>
      </c>
      <c r="E122" s="212"/>
      <c r="F122" s="212"/>
      <c r="G122" s="316"/>
      <c r="P122" s="197"/>
    </row>
    <row r="123" spans="2:16" s="111" customFormat="1" ht="15" customHeight="1">
      <c r="B123" s="657"/>
      <c r="C123" s="618"/>
      <c r="D123" s="618"/>
      <c r="E123" s="212"/>
      <c r="F123" s="446"/>
      <c r="G123" s="316"/>
      <c r="P123" s="198"/>
    </row>
    <row r="124" spans="2:16" s="77" customFormat="1" ht="7.5" customHeight="1">
      <c r="B124" s="151"/>
      <c r="C124" s="101"/>
      <c r="D124" s="101"/>
      <c r="E124" s="212"/>
      <c r="F124" s="446"/>
      <c r="P124" s="197"/>
    </row>
    <row r="125" spans="1:16" ht="14.25" customHeight="1">
      <c r="A125" s="302"/>
      <c r="B125" s="303" t="s">
        <v>200</v>
      </c>
      <c r="C125" s="390"/>
      <c r="D125" s="390"/>
      <c r="P125" s="196"/>
    </row>
    <row r="126" spans="3:16" ht="12.75">
      <c r="C126" s="314"/>
      <c r="D126" s="314"/>
      <c r="P126" s="196"/>
    </row>
  </sheetData>
  <sheetProtection/>
  <mergeCells count="14">
    <mergeCell ref="B102:B103"/>
    <mergeCell ref="C102:C103"/>
    <mergeCell ref="D102:D103"/>
    <mergeCell ref="B122:B123"/>
    <mergeCell ref="C122:C123"/>
    <mergeCell ref="D122:D123"/>
    <mergeCell ref="B10:D10"/>
    <mergeCell ref="B101:D101"/>
    <mergeCell ref="B11:B12"/>
    <mergeCell ref="C11:C12"/>
    <mergeCell ref="D11:D12"/>
    <mergeCell ref="B87:B88"/>
    <mergeCell ref="C87:C88"/>
    <mergeCell ref="D87:D88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2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5" t="s">
        <v>18</v>
      </c>
      <c r="C6" s="545"/>
      <c r="D6" s="545"/>
      <c r="E6" s="545"/>
      <c r="F6" s="545"/>
      <c r="G6" s="545"/>
    </row>
    <row r="7" spans="2:7" s="4" customFormat="1" ht="15.75">
      <c r="B7" s="546" t="str">
        <f>+Indice!B7</f>
        <v>AL 31 DE AGOSTO 2022</v>
      </c>
      <c r="C7" s="546"/>
      <c r="D7" s="546"/>
      <c r="E7" s="546"/>
      <c r="F7" s="546"/>
      <c r="G7" s="546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0" t="s">
        <v>142</v>
      </c>
      <c r="E9" s="550"/>
      <c r="F9" s="550"/>
      <c r="G9" s="550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1" t="s">
        <v>131</v>
      </c>
      <c r="E13" s="551"/>
      <c r="F13" s="551"/>
      <c r="G13" s="551"/>
      <c r="H13" s="551"/>
    </row>
    <row r="14" spans="2:8" ht="15.75" customHeight="1">
      <c r="B14" s="52"/>
      <c r="C14" s="52"/>
      <c r="D14" s="551" t="s">
        <v>132</v>
      </c>
      <c r="E14" s="551"/>
      <c r="F14" s="551"/>
      <c r="G14" s="551"/>
      <c r="H14" s="551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48">
        <v>44804</v>
      </c>
      <c r="E22" s="549"/>
      <c r="F22" s="549"/>
      <c r="G22" s="549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49" t="s">
        <v>17</v>
      </c>
      <c r="E24" s="549"/>
      <c r="F24" s="549"/>
      <c r="G24" s="549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0" t="s">
        <v>151</v>
      </c>
      <c r="E26" s="550"/>
      <c r="F26" s="550"/>
      <c r="G26" s="550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44834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1" t="s">
        <v>160</v>
      </c>
      <c r="E37" s="551"/>
      <c r="F37" s="551"/>
      <c r="G37" s="551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49" t="s">
        <v>170</v>
      </c>
      <c r="E39" s="549"/>
      <c r="F39" s="549"/>
      <c r="G39" s="549"/>
      <c r="H39" s="552">
        <v>3.847</v>
      </c>
    </row>
    <row r="40" spans="4:8" ht="15.75" customHeight="1">
      <c r="D40" s="549"/>
      <c r="E40" s="549"/>
      <c r="F40" s="549"/>
      <c r="G40" s="549"/>
      <c r="H40" s="552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H39:H40"/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5" t="s">
        <v>172</v>
      </c>
      <c r="C5" s="545"/>
      <c r="D5" s="545"/>
      <c r="E5" s="545"/>
      <c r="F5" s="545"/>
      <c r="G5" s="545"/>
      <c r="H5" s="545"/>
      <c r="I5" s="545"/>
      <c r="J5" s="545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58" t="s">
        <v>18</v>
      </c>
      <c r="C6" s="558"/>
      <c r="D6" s="558"/>
      <c r="E6" s="558"/>
      <c r="F6" s="558"/>
      <c r="G6" s="558"/>
      <c r="H6" s="558"/>
      <c r="I6" s="558"/>
      <c r="J6" s="558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46" t="str">
        <f>+Indice!B7</f>
        <v>AL 31 DE AGOSTO 2022</v>
      </c>
      <c r="C7" s="546"/>
      <c r="D7" s="546"/>
      <c r="E7" s="546"/>
      <c r="F7" s="546"/>
      <c r="G7" s="546"/>
      <c r="H7" s="546"/>
      <c r="I7" s="546"/>
      <c r="J7" s="546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46"/>
      <c r="C8" s="546"/>
      <c r="D8" s="546"/>
      <c r="E8" s="546"/>
      <c r="F8" s="546"/>
      <c r="G8" s="546"/>
      <c r="H8" s="546"/>
      <c r="I8" s="546"/>
      <c r="J8" s="546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59" t="s">
        <v>161</v>
      </c>
      <c r="C9" s="559"/>
      <c r="D9" s="559"/>
      <c r="E9" s="559"/>
      <c r="F9" s="559"/>
      <c r="G9" s="559"/>
      <c r="H9" s="262"/>
      <c r="I9" s="262"/>
      <c r="J9" s="262"/>
      <c r="K9" s="119"/>
      <c r="L9" s="199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3" t="s">
        <v>153</v>
      </c>
      <c r="C11" s="554"/>
      <c r="D11" s="554"/>
      <c r="E11" s="555"/>
      <c r="G11" s="553" t="s">
        <v>31</v>
      </c>
      <c r="H11" s="554"/>
      <c r="I11" s="554"/>
      <c r="J11" s="555"/>
    </row>
    <row r="12" spans="2:10" ht="19.5" customHeight="1">
      <c r="B12" s="121"/>
      <c r="C12" s="414" t="s">
        <v>76</v>
      </c>
      <c r="D12" s="415" t="s">
        <v>162</v>
      </c>
      <c r="E12" s="411" t="s">
        <v>27</v>
      </c>
      <c r="G12" s="124"/>
      <c r="H12" s="408" t="s">
        <v>76</v>
      </c>
      <c r="I12" s="408" t="str">
        <f>+D12</f>
        <v>Soles</v>
      </c>
      <c r="J12" s="489" t="s">
        <v>225</v>
      </c>
    </row>
    <row r="13" spans="2:15" ht="19.5" customHeight="1">
      <c r="B13" s="125" t="s">
        <v>72</v>
      </c>
      <c r="C13" s="409">
        <f>(+'DEP-C2'!C18+'DEP-C2'!C42)/1000</f>
        <v>7170.286449939999</v>
      </c>
      <c r="D13" s="409">
        <f>(+'DEP-C2'!D18+'DEP-C2'!D42)/1000</f>
        <v>27584.091972922542</v>
      </c>
      <c r="E13" s="412">
        <f>+C13/$C$15</f>
        <v>0.7792402352304943</v>
      </c>
      <c r="G13" s="125" t="s">
        <v>73</v>
      </c>
      <c r="H13" s="409">
        <f>+C21+C22+C23+C24</f>
        <v>3326.50379347</v>
      </c>
      <c r="I13" s="409">
        <f>+D21+D22+D23+D24</f>
        <v>12797.06009349</v>
      </c>
      <c r="J13" s="487">
        <f>+H13/$H$15</f>
        <v>0.36151213994252424</v>
      </c>
      <c r="N13" s="200"/>
      <c r="O13" s="200"/>
    </row>
    <row r="14" spans="2:15" ht="19.5" customHeight="1">
      <c r="B14" s="125" t="s">
        <v>71</v>
      </c>
      <c r="C14" s="409">
        <f>(+'DEP-C2'!C14+'DEP-C2'!C38)/1000</f>
        <v>2031.3514093</v>
      </c>
      <c r="D14" s="409">
        <f>(+'DEP-C2'!D14+'DEP-C2'!D38)/1000</f>
        <v>7814.608871575189</v>
      </c>
      <c r="E14" s="412">
        <f>+C14/$C$15</f>
        <v>0.22075976476950565</v>
      </c>
      <c r="G14" s="125" t="s">
        <v>74</v>
      </c>
      <c r="H14" s="409">
        <f>+C20</f>
        <v>5875.13406577</v>
      </c>
      <c r="I14" s="409">
        <f>+D20</f>
        <v>22601.64075101</v>
      </c>
      <c r="J14" s="487">
        <f>+H14/$H$15</f>
        <v>0.6384878600574758</v>
      </c>
      <c r="O14" s="156"/>
    </row>
    <row r="15" spans="2:15" ht="19.5" customHeight="1">
      <c r="B15" s="126" t="s">
        <v>28</v>
      </c>
      <c r="C15" s="410">
        <f>SUM(C13:C14)</f>
        <v>9201.63785924</v>
      </c>
      <c r="D15" s="410">
        <f>SUM(D13:D14)</f>
        <v>35398.70084449773</v>
      </c>
      <c r="E15" s="413">
        <f>SUM(E13:E14)</f>
        <v>1</v>
      </c>
      <c r="G15" s="126" t="s">
        <v>28</v>
      </c>
      <c r="H15" s="410">
        <f>SUM(H13:H14)</f>
        <v>9201.63785924</v>
      </c>
      <c r="I15" s="410">
        <f>SUM(I13:I14)</f>
        <v>35398.700844499996</v>
      </c>
      <c r="J15" s="488">
        <f>SUM(J13:J14)</f>
        <v>1</v>
      </c>
      <c r="O15" s="156"/>
    </row>
    <row r="16" spans="2:10" ht="19.5" customHeight="1">
      <c r="B16" s="123"/>
      <c r="C16" s="496"/>
      <c r="D16" s="271"/>
      <c r="E16" s="223"/>
      <c r="G16" s="123"/>
      <c r="H16" s="272"/>
      <c r="I16" s="272"/>
      <c r="J16" s="223"/>
    </row>
    <row r="17" spans="2:8" ht="19.5" customHeight="1">
      <c r="B17" s="164"/>
      <c r="C17" s="273"/>
      <c r="H17" s="127"/>
    </row>
    <row r="18" spans="2:12" ht="19.5" customHeight="1">
      <c r="B18" s="553" t="s">
        <v>67</v>
      </c>
      <c r="C18" s="554"/>
      <c r="D18" s="554"/>
      <c r="E18" s="555"/>
      <c r="G18" s="553" t="s">
        <v>61</v>
      </c>
      <c r="H18" s="554"/>
      <c r="I18" s="554"/>
      <c r="J18" s="555"/>
      <c r="L18" s="127"/>
    </row>
    <row r="19" spans="2:10" ht="19.5" customHeight="1">
      <c r="B19" s="124"/>
      <c r="C19" s="408" t="s">
        <v>76</v>
      </c>
      <c r="D19" s="408" t="str">
        <f>+D12</f>
        <v>Soles</v>
      </c>
      <c r="E19" s="416" t="s">
        <v>27</v>
      </c>
      <c r="G19" s="124"/>
      <c r="H19" s="408" t="s">
        <v>76</v>
      </c>
      <c r="I19" s="408" t="str">
        <f>+I12</f>
        <v>Soles</v>
      </c>
      <c r="J19" s="416" t="s">
        <v>27</v>
      </c>
    </row>
    <row r="20" spans="2:12" ht="19.5" customHeight="1">
      <c r="B20" s="125" t="s">
        <v>74</v>
      </c>
      <c r="C20" s="409">
        <f>+(+'DEP-C7'!D20+'DEP-C7'!D37)/1000</f>
        <v>5875.13406577</v>
      </c>
      <c r="D20" s="409">
        <f>+(+'DEP-C7'!E20+'DEP-C7'!E37)/1000</f>
        <v>22601.64075101</v>
      </c>
      <c r="E20" s="412">
        <f>+C20/$C$25</f>
        <v>0.6384878600574757</v>
      </c>
      <c r="G20" s="125" t="s">
        <v>76</v>
      </c>
      <c r="H20" s="409">
        <f>('DEP-C3'!C22+'DEP-C3'!C57)/1000</f>
        <v>6680.274619690001</v>
      </c>
      <c r="I20" s="409">
        <f>('DEP-C3'!D22+'DEP-C3'!D57)/1000</f>
        <v>25699.016461940002</v>
      </c>
      <c r="J20" s="412">
        <f>+H20/$H$24</f>
        <v>0.725987560245253</v>
      </c>
      <c r="L20" s="157"/>
    </row>
    <row r="21" spans="2:12" ht="19.5" customHeight="1">
      <c r="B21" s="125" t="s">
        <v>75</v>
      </c>
      <c r="C21" s="409">
        <f>+(+'DEP-C7'!D15+'DEP-C7'!D30+'DEP-C7'!D75)/1000</f>
        <v>1806.98594998</v>
      </c>
      <c r="D21" s="409">
        <f>+(+'DEP-C7'!E15+'DEP-C7'!E30+'DEP-C7'!E75)/1000</f>
        <v>6951.47494957</v>
      </c>
      <c r="E21" s="412">
        <f>+C21/$C$25</f>
        <v>0.19637655574170204</v>
      </c>
      <c r="G21" s="125" t="s">
        <v>162</v>
      </c>
      <c r="H21" s="409">
        <f>('DEP-C3'!C14+'DEP-C3'!C49)/1000</f>
        <v>2062.9594397299998</v>
      </c>
      <c r="I21" s="409">
        <f>(+'DEP-C3'!D14+'DEP-C3'!D49)/1000</f>
        <v>7936.20496465</v>
      </c>
      <c r="J21" s="412">
        <f>+H21/$H$24</f>
        <v>0.22419480871641126</v>
      </c>
      <c r="L21" s="170"/>
    </row>
    <row r="22" spans="2:12" ht="19.5" customHeight="1">
      <c r="B22" s="125" t="s">
        <v>211</v>
      </c>
      <c r="C22" s="409">
        <f>+('DEP-C7'!D22+'DEP-C7'!D40)/1000</f>
        <v>499.34709526</v>
      </c>
      <c r="D22" s="409">
        <f>+('DEP-C7'!E22+'DEP-C7'!E40)/1000</f>
        <v>1920.98827547</v>
      </c>
      <c r="E22" s="412">
        <f>+C22/$C$25</f>
        <v>0.054267197090197485</v>
      </c>
      <c r="G22" s="125" t="s">
        <v>77</v>
      </c>
      <c r="H22" s="409">
        <f>+'DEP-C3'!C26/1000</f>
        <v>173.42746366</v>
      </c>
      <c r="I22" s="409">
        <f>+'DEP-C3'!D26/1000</f>
        <v>667.1754527</v>
      </c>
      <c r="J22" s="412">
        <f>+H22/$H$24</f>
        <v>0.018847455889154506</v>
      </c>
      <c r="L22" s="201"/>
    </row>
    <row r="23" spans="2:12" ht="19.5" customHeight="1">
      <c r="B23" s="125" t="s">
        <v>125</v>
      </c>
      <c r="C23" s="409">
        <f>+('DEP-C7'!D18+'DEP-C7'!D35+'DEP-C7'!D83)/1000</f>
        <v>529.35930969</v>
      </c>
      <c r="D23" s="409">
        <f>(+'DEP-C7'!E18+'DEP-C7'!E35+'DEP-C7'!E83)/1000</f>
        <v>2036.44526438</v>
      </c>
      <c r="E23" s="412">
        <f>+C23/$C$25</f>
        <v>0.05752881365119512</v>
      </c>
      <c r="G23" s="125" t="s">
        <v>78</v>
      </c>
      <c r="H23" s="235">
        <f>+'DEP-C3'!C30/1000</f>
        <v>284.97633616</v>
      </c>
      <c r="I23" s="235">
        <f>+'DEP-C3'!D30/1000</f>
        <v>1096.3039652100001</v>
      </c>
      <c r="J23" s="412">
        <f>+H23/$H$24</f>
        <v>0.030970175149181253</v>
      </c>
      <c r="L23" s="170"/>
    </row>
    <row r="24" spans="2:12" ht="19.5" customHeight="1">
      <c r="B24" s="125" t="s">
        <v>36</v>
      </c>
      <c r="C24" s="409">
        <f>+('DEP-C7'!D25+'DEP-C7'!D42+'DEP-C7'!D85)/1000</f>
        <v>490.8114385399999</v>
      </c>
      <c r="D24" s="409">
        <f>+('DEP-C7'!E25+'DEP-C7'!E42+'DEP-C7'!E85)/1000</f>
        <v>1888.15160407</v>
      </c>
      <c r="E24" s="412">
        <f>+C24/$C$25</f>
        <v>0.05333957345942953</v>
      </c>
      <c r="G24" s="126" t="s">
        <v>28</v>
      </c>
      <c r="H24" s="410">
        <f>SUM(H20:H23)</f>
        <v>9201.63785924</v>
      </c>
      <c r="I24" s="410">
        <f>SUM(I20:I23)</f>
        <v>35398.7008445</v>
      </c>
      <c r="J24" s="413">
        <f>SUM(J20:J23)</f>
        <v>1</v>
      </c>
      <c r="L24" s="202"/>
    </row>
    <row r="25" spans="2:5" ht="19.5" customHeight="1">
      <c r="B25" s="126" t="s">
        <v>28</v>
      </c>
      <c r="C25" s="410">
        <f>SUM(C20:C24)</f>
        <v>9201.637859240001</v>
      </c>
      <c r="D25" s="410">
        <f>SUM(D20:D24)</f>
        <v>35398.7008445</v>
      </c>
      <c r="E25" s="413">
        <f>SUM(E20:E24)</f>
        <v>0.9999999999999999</v>
      </c>
    </row>
    <row r="26" spans="3:9" ht="19.5" customHeight="1">
      <c r="C26" s="235"/>
      <c r="H26" s="170"/>
      <c r="I26" s="170"/>
    </row>
    <row r="27" spans="2:8" ht="19.5" customHeight="1">
      <c r="B27" s="123"/>
      <c r="C27" s="274"/>
      <c r="D27" s="275"/>
      <c r="E27" s="223"/>
      <c r="G27" s="225"/>
      <c r="H27" s="235"/>
    </row>
    <row r="28" spans="2:10" ht="19.5" customHeight="1">
      <c r="B28" s="553" t="s">
        <v>29</v>
      </c>
      <c r="C28" s="554"/>
      <c r="D28" s="554"/>
      <c r="E28" s="555"/>
      <c r="G28" s="553" t="s">
        <v>30</v>
      </c>
      <c r="H28" s="554"/>
      <c r="I28" s="554"/>
      <c r="J28" s="555"/>
    </row>
    <row r="29" spans="2:10" ht="19.5" customHeight="1">
      <c r="B29" s="124"/>
      <c r="C29" s="408" t="s">
        <v>76</v>
      </c>
      <c r="D29" s="408" t="str">
        <f>+D19</f>
        <v>Soles</v>
      </c>
      <c r="E29" s="416" t="s">
        <v>27</v>
      </c>
      <c r="G29" s="124"/>
      <c r="H29" s="122" t="s">
        <v>76</v>
      </c>
      <c r="I29" s="122" t="str">
        <f>+I19</f>
        <v>Soles</v>
      </c>
      <c r="J29" s="417" t="s">
        <v>27</v>
      </c>
    </row>
    <row r="30" spans="2:14" ht="19.5" customHeight="1">
      <c r="B30" s="125" t="s">
        <v>91</v>
      </c>
      <c r="C30" s="409">
        <f>(+'DEP-C2'!C15+'DEP-C2'!C19+'DEP-C2'!C43)/1000</f>
        <v>3955.8134830999998</v>
      </c>
      <c r="D30" s="409">
        <f>(+'DEP-C2'!D15+'DEP-C2'!D19+'DEP-C2'!D43)/1000</f>
        <v>15218.01446949</v>
      </c>
      <c r="E30" s="412">
        <f>+C30/$C$32</f>
        <v>0.42990319154189427</v>
      </c>
      <c r="G30" s="125" t="s">
        <v>79</v>
      </c>
      <c r="H30" s="409">
        <f>'DEP-C2'!C22/1000</f>
        <v>8711.890654649998</v>
      </c>
      <c r="I30" s="409">
        <f>+'DEP-C2'!D22/1000</f>
        <v>33514.64334844</v>
      </c>
      <c r="J30" s="412">
        <f>+H30/$H$32</f>
        <v>0.9467760835536241</v>
      </c>
      <c r="N30" s="157"/>
    </row>
    <row r="31" spans="2:14" ht="19.5" customHeight="1">
      <c r="B31" s="125" t="s">
        <v>92</v>
      </c>
      <c r="C31" s="409">
        <f>(+'DEP-C2'!C16+'DEP-C2'!C20+'DEP-C2'!C40+'DEP-C2'!C44)/1000</f>
        <v>5245.82437614</v>
      </c>
      <c r="D31" s="409">
        <f>(+'DEP-C2'!D16+'DEP-C2'!D20+'DEP-C2'!D40+'DEP-C2'!D44)/1000</f>
        <v>20180.68637500773</v>
      </c>
      <c r="E31" s="412">
        <f>+C31/$C$32</f>
        <v>0.5700968084581057</v>
      </c>
      <c r="G31" s="125" t="s">
        <v>80</v>
      </c>
      <c r="H31" s="409">
        <f>+'DEP-C2'!C46/1000</f>
        <v>489.74720458999997</v>
      </c>
      <c r="I31" s="409">
        <f>+'DEP-C2'!D46/1000</f>
        <v>1884.0574960577296</v>
      </c>
      <c r="J31" s="412">
        <f>+H31/$H$32</f>
        <v>0.05322391644637602</v>
      </c>
      <c r="N31" s="158"/>
    </row>
    <row r="32" spans="2:14" ht="19.5" customHeight="1">
      <c r="B32" s="126" t="s">
        <v>28</v>
      </c>
      <c r="C32" s="410">
        <f>SUM(C30:C31)</f>
        <v>9201.63785924</v>
      </c>
      <c r="D32" s="410">
        <f>SUM(D30:D31)</f>
        <v>35398.700844497725</v>
      </c>
      <c r="E32" s="413">
        <f>SUM(E30:E31)</f>
        <v>1</v>
      </c>
      <c r="G32" s="126" t="s">
        <v>28</v>
      </c>
      <c r="H32" s="410">
        <f>SUM(H30:H31)</f>
        <v>9201.637859239998</v>
      </c>
      <c r="I32" s="410">
        <f>SUM(I30:I31)</f>
        <v>35398.700844497725</v>
      </c>
      <c r="J32" s="413">
        <f>SUM(J30:J31)</f>
        <v>1</v>
      </c>
      <c r="N32" s="156"/>
    </row>
    <row r="33" ht="8.25" customHeight="1"/>
    <row r="34" spans="2:10" ht="15.75" customHeight="1">
      <c r="B34" s="236"/>
      <c r="C34" s="276"/>
      <c r="D34" s="277"/>
      <c r="E34" s="236"/>
      <c r="F34" s="236"/>
      <c r="G34" s="236"/>
      <c r="H34" s="277"/>
      <c r="I34" s="277"/>
      <c r="J34" s="236"/>
    </row>
    <row r="35" spans="2:10" ht="5.25" customHeight="1">
      <c r="B35" s="237"/>
      <c r="C35" s="237"/>
      <c r="D35" s="237"/>
      <c r="E35" s="237"/>
      <c r="F35" s="237"/>
      <c r="G35" s="237"/>
      <c r="H35" s="237"/>
      <c r="J35" s="238"/>
    </row>
    <row r="36" spans="2:9" ht="15.75" customHeight="1">
      <c r="B36" s="239"/>
      <c r="C36" s="240"/>
      <c r="D36" s="240"/>
      <c r="E36" s="241"/>
      <c r="F36" s="86"/>
      <c r="G36" s="86"/>
      <c r="H36" s="242"/>
      <c r="I36" s="170"/>
    </row>
    <row r="37" spans="2:8" ht="15.75" customHeight="1">
      <c r="B37" s="556"/>
      <c r="C37" s="557"/>
      <c r="D37" s="557"/>
      <c r="E37" s="557"/>
      <c r="F37" s="86"/>
      <c r="G37" s="86"/>
      <c r="H37" s="86"/>
    </row>
    <row r="38" spans="2:6" s="77" customFormat="1" ht="15.75" customHeight="1">
      <c r="B38" s="86"/>
      <c r="C38" s="243"/>
      <c r="D38" s="244"/>
      <c r="E38" s="86"/>
      <c r="F38" s="252"/>
    </row>
    <row r="39" spans="2:6" s="77" customFormat="1" ht="15.75" customHeight="1">
      <c r="B39" s="86"/>
      <c r="C39" s="159"/>
      <c r="D39" s="86"/>
      <c r="E39" s="86"/>
      <c r="F39" s="252"/>
    </row>
  </sheetData>
  <sheetProtection/>
  <mergeCells count="12">
    <mergeCell ref="B6:J6"/>
    <mergeCell ref="B9:G9"/>
    <mergeCell ref="B5:J5"/>
    <mergeCell ref="B7:J7"/>
    <mergeCell ref="B11:E11"/>
    <mergeCell ref="G11:J11"/>
    <mergeCell ref="B8:J8"/>
    <mergeCell ref="B37:E37"/>
    <mergeCell ref="B18:E18"/>
    <mergeCell ref="G18:J18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5" t="s">
        <v>173</v>
      </c>
      <c r="C5" s="545"/>
      <c r="D5" s="545"/>
      <c r="E5" s="545"/>
      <c r="F5" s="545"/>
      <c r="G5" s="545"/>
      <c r="H5" s="545"/>
    </row>
    <row r="6" spans="2:8" s="4" customFormat="1" ht="19.5" customHeight="1">
      <c r="B6" s="558" t="s">
        <v>18</v>
      </c>
      <c r="C6" s="558"/>
      <c r="D6" s="558"/>
      <c r="E6" s="558"/>
      <c r="F6" s="558"/>
      <c r="G6" s="558"/>
      <c r="H6" s="558"/>
    </row>
    <row r="7" spans="2:8" s="4" customFormat="1" ht="18" customHeight="1">
      <c r="B7" s="546" t="str">
        <f>+Indice!B7</f>
        <v>AL 31 DE AGOSTO 2022</v>
      </c>
      <c r="C7" s="546"/>
      <c r="D7" s="546"/>
      <c r="E7" s="546"/>
      <c r="F7" s="546"/>
      <c r="G7" s="546"/>
      <c r="H7" s="546"/>
    </row>
    <row r="8" spans="2:9" s="4" customFormat="1" ht="24.75" customHeight="1">
      <c r="B8" s="262"/>
      <c r="C8" s="262"/>
      <c r="D8" s="262"/>
      <c r="E8" s="262"/>
      <c r="F8" s="262"/>
      <c r="G8" s="262"/>
      <c r="H8" s="262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0" t="str">
        <f>+Resumen!B11:E11</f>
        <v>TIPO DE DEUDA</v>
      </c>
      <c r="C10" s="560"/>
      <c r="D10" s="560"/>
      <c r="E10" s="90"/>
      <c r="F10" s="560" t="s">
        <v>31</v>
      </c>
      <c r="G10" s="560"/>
      <c r="H10" s="560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0" t="str">
        <f>+Resumen!B18:E18</f>
        <v>GRUPO DEL ACREEDOR</v>
      </c>
      <c r="C28" s="560"/>
      <c r="D28" s="560"/>
      <c r="F28" s="560" t="s">
        <v>61</v>
      </c>
      <c r="G28" s="560"/>
      <c r="H28" s="560"/>
    </row>
    <row r="48" spans="2:8" s="23" customFormat="1" ht="16.5">
      <c r="B48" s="560" t="s">
        <v>29</v>
      </c>
      <c r="C48" s="560"/>
      <c r="D48" s="560"/>
      <c r="F48" s="560" t="s">
        <v>30</v>
      </c>
      <c r="G48" s="560"/>
      <c r="H48" s="560"/>
    </row>
    <row r="66" spans="2:8" ht="30" customHeight="1">
      <c r="B66" s="563"/>
      <c r="C66" s="563"/>
      <c r="D66" s="563"/>
      <c r="E66" s="563"/>
      <c r="F66" s="563"/>
      <c r="G66" s="563"/>
      <c r="H66" s="563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1"/>
      <c r="C69" s="562"/>
      <c r="D69" s="562"/>
      <c r="E69" s="562"/>
      <c r="F69" s="51"/>
      <c r="G69" s="51"/>
      <c r="H69" s="51"/>
    </row>
    <row r="70" spans="2:8" ht="15.75" customHeight="1">
      <c r="B70" s="561"/>
      <c r="C70" s="562"/>
      <c r="D70" s="562"/>
      <c r="E70" s="562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69:E69"/>
    <mergeCell ref="F48:H48"/>
    <mergeCell ref="B5:H5"/>
    <mergeCell ref="B7:H7"/>
    <mergeCell ref="B10:D10"/>
    <mergeCell ref="F10:H10"/>
    <mergeCell ref="B70:E70"/>
    <mergeCell ref="B28:D28"/>
    <mergeCell ref="F28:H28"/>
    <mergeCell ref="B66:H66"/>
    <mergeCell ref="B48:D48"/>
    <mergeCell ref="B6:H6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customWidth="1"/>
    <col min="44" max="45" width="9.140625" style="9" customWidth="1"/>
    <col min="46" max="49" width="9.140625" style="9" hidden="1" customWidth="1"/>
    <col min="50" max="235" width="11.421875" style="9" customWidth="1"/>
    <col min="236" max="236" width="25.7109375" style="9" customWidth="1"/>
    <col min="237" max="16384" width="15.7109375" style="9" customWidth="1"/>
  </cols>
  <sheetData>
    <row r="1" ht="12.75">
      <c r="B1" s="8"/>
    </row>
    <row r="2" spans="2:22" s="11" customFormat="1" ht="18">
      <c r="B2" s="580"/>
      <c r="C2" s="580"/>
      <c r="D2" s="580"/>
      <c r="E2" s="580"/>
      <c r="F2" s="580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580"/>
      <c r="C3" s="580"/>
      <c r="D3" s="580"/>
      <c r="E3" s="580"/>
      <c r="F3" s="580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4" t="s">
        <v>113</v>
      </c>
      <c r="C6" s="374"/>
      <c r="D6" s="374"/>
      <c r="E6" s="374"/>
      <c r="F6" s="374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8" t="s">
        <v>164</v>
      </c>
      <c r="C7" s="263"/>
      <c r="D7" s="263"/>
      <c r="E7" s="263"/>
      <c r="F7" s="263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8" t="s">
        <v>154</v>
      </c>
      <c r="C8" s="133"/>
      <c r="D8" s="263"/>
      <c r="E8" s="263"/>
      <c r="F8" s="263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364" t="s">
        <v>258</v>
      </c>
      <c r="C9" s="133"/>
      <c r="D9" s="263"/>
      <c r="E9" s="263"/>
      <c r="F9" s="263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7" t="s">
        <v>112</v>
      </c>
      <c r="C10" s="268"/>
      <c r="D10" s="263"/>
      <c r="E10" s="263"/>
      <c r="F10" s="263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50"/>
      <c r="C11" s="250"/>
      <c r="D11" s="250"/>
      <c r="E11" s="250"/>
      <c r="F11" s="172"/>
      <c r="G11" s="22"/>
    </row>
    <row r="12" spans="2:50" s="27" customFormat="1" ht="18" customHeight="1">
      <c r="B12" s="603" t="s">
        <v>140</v>
      </c>
      <c r="C12" s="599">
        <v>2009</v>
      </c>
      <c r="D12" s="583">
        <v>2010</v>
      </c>
      <c r="E12" s="581">
        <v>2011</v>
      </c>
      <c r="F12" s="599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99">
        <v>2013</v>
      </c>
      <c r="S12" s="599">
        <v>2014</v>
      </c>
      <c r="T12" s="588">
        <v>2015</v>
      </c>
      <c r="U12" s="601">
        <v>2016</v>
      </c>
      <c r="V12" s="590">
        <v>2017</v>
      </c>
      <c r="W12" s="578">
        <v>2018</v>
      </c>
      <c r="X12" s="578">
        <v>2019</v>
      </c>
      <c r="Y12" s="578">
        <v>2020</v>
      </c>
      <c r="Z12" s="525">
        <v>2021</v>
      </c>
      <c r="AA12" s="526"/>
      <c r="AB12" s="526"/>
      <c r="AC12" s="526"/>
      <c r="AD12" s="526"/>
      <c r="AE12" s="526"/>
      <c r="AF12" s="526"/>
      <c r="AG12" s="526"/>
      <c r="AH12" s="526"/>
      <c r="AI12" s="526"/>
      <c r="AJ12" s="526"/>
      <c r="AK12" s="564">
        <v>2021</v>
      </c>
      <c r="AL12" s="585">
        <v>2022</v>
      </c>
      <c r="AM12" s="586"/>
      <c r="AN12" s="586"/>
      <c r="AO12" s="586"/>
      <c r="AP12" s="586"/>
      <c r="AQ12" s="586"/>
      <c r="AR12" s="586"/>
      <c r="AS12" s="586"/>
      <c r="AT12" s="586"/>
      <c r="AU12" s="586"/>
      <c r="AV12" s="586"/>
      <c r="AW12" s="587"/>
      <c r="AX12" s="492"/>
    </row>
    <row r="13" spans="2:50" s="27" customFormat="1" ht="18" customHeight="1">
      <c r="B13" s="604"/>
      <c r="C13" s="600"/>
      <c r="D13" s="584"/>
      <c r="E13" s="582"/>
      <c r="F13" s="600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600"/>
      <c r="S13" s="600"/>
      <c r="T13" s="589"/>
      <c r="U13" s="602"/>
      <c r="V13" s="591"/>
      <c r="W13" s="579"/>
      <c r="X13" s="579"/>
      <c r="Y13" s="579"/>
      <c r="Z13" s="491" t="s">
        <v>97</v>
      </c>
      <c r="AA13" s="426" t="s">
        <v>98</v>
      </c>
      <c r="AB13" s="521" t="s">
        <v>103</v>
      </c>
      <c r="AC13" s="432" t="s">
        <v>105</v>
      </c>
      <c r="AD13" s="522" t="s">
        <v>231</v>
      </c>
      <c r="AE13" s="521" t="s">
        <v>122</v>
      </c>
      <c r="AF13" s="439" t="s">
        <v>141</v>
      </c>
      <c r="AG13" s="448" t="s">
        <v>143</v>
      </c>
      <c r="AH13" s="523" t="s">
        <v>244</v>
      </c>
      <c r="AI13" s="524" t="s">
        <v>148</v>
      </c>
      <c r="AJ13" s="439" t="s">
        <v>150</v>
      </c>
      <c r="AK13" s="565"/>
      <c r="AL13" s="491" t="s">
        <v>97</v>
      </c>
      <c r="AM13" s="426" t="s">
        <v>98</v>
      </c>
      <c r="AN13" s="430" t="s">
        <v>103</v>
      </c>
      <c r="AO13" s="432" t="s">
        <v>105</v>
      </c>
      <c r="AP13" s="437" t="s">
        <v>231</v>
      </c>
      <c r="AQ13" s="430" t="s">
        <v>122</v>
      </c>
      <c r="AR13" s="439" t="s">
        <v>141</v>
      </c>
      <c r="AS13" s="448" t="s">
        <v>143</v>
      </c>
      <c r="AT13" s="451" t="s">
        <v>244</v>
      </c>
      <c r="AU13" s="479" t="s">
        <v>148</v>
      </c>
      <c r="AV13" s="439" t="s">
        <v>150</v>
      </c>
      <c r="AW13" s="478" t="s">
        <v>171</v>
      </c>
      <c r="AX13" s="492"/>
    </row>
    <row r="14" spans="2:50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9"/>
      <c r="U14" s="402"/>
      <c r="V14" s="449"/>
      <c r="W14" s="480"/>
      <c r="X14" s="480"/>
      <c r="Y14" s="440"/>
      <c r="Z14" s="402"/>
      <c r="AA14" s="427"/>
      <c r="AB14" s="182"/>
      <c r="AC14" s="427"/>
      <c r="AD14" s="438"/>
      <c r="AE14" s="182"/>
      <c r="AF14" s="440"/>
      <c r="AG14" s="449"/>
      <c r="AH14" s="403"/>
      <c r="AI14" s="480"/>
      <c r="AJ14" s="440"/>
      <c r="AK14" s="440"/>
      <c r="AL14" s="402"/>
      <c r="AM14" s="427"/>
      <c r="AN14" s="182"/>
      <c r="AO14" s="427"/>
      <c r="AP14" s="438"/>
      <c r="AQ14" s="182"/>
      <c r="AR14" s="440"/>
      <c r="AS14" s="449"/>
      <c r="AT14" s="403"/>
      <c r="AU14" s="480"/>
      <c r="AV14" s="440"/>
      <c r="AW14" s="440"/>
      <c r="AX14" s="492"/>
    </row>
    <row r="15" spans="2:51" s="25" customFormat="1" ht="21.75" customHeight="1">
      <c r="B15" s="178" t="s">
        <v>34</v>
      </c>
      <c r="C15" s="485">
        <v>1389</v>
      </c>
      <c r="D15" s="485">
        <v>2144</v>
      </c>
      <c r="E15" s="483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400">
        <v>2258.8960634599985</v>
      </c>
      <c r="U15" s="404">
        <v>2931.5247573100005</v>
      </c>
      <c r="V15" s="428">
        <v>2816.8010528699997</v>
      </c>
      <c r="W15" s="481">
        <v>2585.67327702</v>
      </c>
      <c r="X15" s="481">
        <v>2512.4269972</v>
      </c>
      <c r="Y15" s="441">
        <v>2847.266591940001</v>
      </c>
      <c r="Z15" s="404">
        <v>2669.7649879099995</v>
      </c>
      <c r="AA15" s="428">
        <v>2280.8565583599984</v>
      </c>
      <c r="AB15" s="33">
        <v>2080.1915407399993</v>
      </c>
      <c r="AC15" s="428">
        <v>2002.289934100001</v>
      </c>
      <c r="AD15" s="400">
        <v>2000.7607678600002</v>
      </c>
      <c r="AE15" s="400">
        <v>1909.2826383400002</v>
      </c>
      <c r="AF15" s="481">
        <v>1829.166610660001</v>
      </c>
      <c r="AG15" s="481">
        <v>1874.6325798299988</v>
      </c>
      <c r="AH15" s="441">
        <v>1899.0710651699999</v>
      </c>
      <c r="AI15" s="481">
        <v>1939.514755</v>
      </c>
      <c r="AJ15" s="441">
        <v>1986.8050023</v>
      </c>
      <c r="AK15" s="441">
        <v>2166.44417054</v>
      </c>
      <c r="AL15" s="404">
        <v>2152.2243202</v>
      </c>
      <c r="AM15" s="428">
        <v>2129.8946967700003</v>
      </c>
      <c r="AN15" s="33">
        <v>2047.14908125</v>
      </c>
      <c r="AO15" s="428">
        <v>1935.69506788</v>
      </c>
      <c r="AP15" s="400">
        <v>2030.1634751700003</v>
      </c>
      <c r="AQ15" s="400">
        <v>2015.78099483</v>
      </c>
      <c r="AR15" s="481">
        <v>1975.9157757899998</v>
      </c>
      <c r="AS15" s="481">
        <v>2031.3514093</v>
      </c>
      <c r="AT15" s="441">
        <v>0</v>
      </c>
      <c r="AU15" s="481">
        <v>0</v>
      </c>
      <c r="AV15" s="441">
        <v>0</v>
      </c>
      <c r="AW15" s="441">
        <v>0</v>
      </c>
      <c r="AX15" s="515"/>
      <c r="AY15" s="462"/>
    </row>
    <row r="16" spans="2:51" s="25" customFormat="1" ht="21.75" customHeight="1">
      <c r="B16" s="178" t="s">
        <v>33</v>
      </c>
      <c r="C16" s="485">
        <v>256</v>
      </c>
      <c r="D16" s="485">
        <v>389</v>
      </c>
      <c r="E16" s="483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400">
        <v>4201.51382237</v>
      </c>
      <c r="U16" s="404">
        <v>4539.076503679999</v>
      </c>
      <c r="V16" s="428">
        <v>5985.46242653</v>
      </c>
      <c r="W16" s="481">
        <v>7233.929935290001</v>
      </c>
      <c r="X16" s="481">
        <v>6012.22120457</v>
      </c>
      <c r="Y16" s="441">
        <v>6614.97187366</v>
      </c>
      <c r="Z16" s="404">
        <v>6532.3018552</v>
      </c>
      <c r="AA16" s="428">
        <v>6254.41370703</v>
      </c>
      <c r="AB16" s="33">
        <v>6211.728456299999</v>
      </c>
      <c r="AC16" s="428">
        <v>6174.95095902</v>
      </c>
      <c r="AD16" s="400">
        <v>7204.2090273799995</v>
      </c>
      <c r="AE16" s="400">
        <v>7147.625556479999</v>
      </c>
      <c r="AF16" s="481">
        <v>7128.95570324</v>
      </c>
      <c r="AG16" s="481">
        <v>7137.063251669999</v>
      </c>
      <c r="AH16" s="441">
        <v>7162.63829835</v>
      </c>
      <c r="AI16" s="481">
        <v>7256.429646359999</v>
      </c>
      <c r="AJ16" s="441">
        <v>7243.23665188</v>
      </c>
      <c r="AK16" s="441">
        <v>7402.06335374</v>
      </c>
      <c r="AL16" s="404">
        <v>7364.97449206</v>
      </c>
      <c r="AM16" s="428">
        <v>7164.30753646</v>
      </c>
      <c r="AN16" s="33">
        <v>7154.238466520001</v>
      </c>
      <c r="AO16" s="428">
        <v>7309.09406754</v>
      </c>
      <c r="AP16" s="400">
        <v>7179.37547441</v>
      </c>
      <c r="AQ16" s="400">
        <v>7042.059833729999</v>
      </c>
      <c r="AR16" s="481">
        <v>7150.61353248</v>
      </c>
      <c r="AS16" s="481">
        <v>7170.286449939999</v>
      </c>
      <c r="AT16" s="441">
        <v>0</v>
      </c>
      <c r="AU16" s="481">
        <v>0</v>
      </c>
      <c r="AV16" s="441">
        <v>0</v>
      </c>
      <c r="AW16" s="441">
        <v>0</v>
      </c>
      <c r="AX16" s="516"/>
      <c r="AY16" s="462"/>
    </row>
    <row r="17" spans="2:50" s="25" customFormat="1" ht="6" customHeight="1">
      <c r="B17" s="179"/>
      <c r="C17" s="486"/>
      <c r="D17" s="486"/>
      <c r="E17" s="484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1"/>
      <c r="U17" s="405"/>
      <c r="V17" s="450"/>
      <c r="W17" s="482"/>
      <c r="X17" s="482"/>
      <c r="Y17" s="442"/>
      <c r="Z17" s="405"/>
      <c r="AA17" s="429"/>
      <c r="AB17" s="35"/>
      <c r="AC17" s="429"/>
      <c r="AD17" s="401"/>
      <c r="AE17" s="401"/>
      <c r="AF17" s="482"/>
      <c r="AG17" s="482"/>
      <c r="AH17" s="442"/>
      <c r="AI17" s="482"/>
      <c r="AJ17" s="442"/>
      <c r="AK17" s="442"/>
      <c r="AL17" s="405"/>
      <c r="AM17" s="429"/>
      <c r="AN17" s="35"/>
      <c r="AO17" s="429"/>
      <c r="AP17" s="401"/>
      <c r="AQ17" s="401"/>
      <c r="AR17" s="482"/>
      <c r="AS17" s="482"/>
      <c r="AT17" s="442"/>
      <c r="AU17" s="482"/>
      <c r="AV17" s="442"/>
      <c r="AW17" s="442"/>
      <c r="AX17" s="493"/>
    </row>
    <row r="18" spans="2:50" s="27" customFormat="1" ht="15" customHeight="1">
      <c r="B18" s="595" t="s">
        <v>99</v>
      </c>
      <c r="C18" s="597">
        <f aca="true" t="shared" si="0" ref="C18:H18">SUM(C15:C16)</f>
        <v>1645</v>
      </c>
      <c r="D18" s="597">
        <f t="shared" si="0"/>
        <v>2533</v>
      </c>
      <c r="E18" s="574">
        <f t="shared" si="0"/>
        <v>2778</v>
      </c>
      <c r="F18" s="597">
        <f t="shared" si="0"/>
        <v>3231.62940566</v>
      </c>
      <c r="G18" s="592">
        <f t="shared" si="0"/>
        <v>3978.2822575499995</v>
      </c>
      <c r="H18" s="592">
        <f t="shared" si="0"/>
        <v>4283.16118678</v>
      </c>
      <c r="I18" s="570">
        <f aca="true" t="shared" si="1" ref="I18:N18">SUM(I15:I16)</f>
        <v>4271.37034379</v>
      </c>
      <c r="J18" s="570">
        <f t="shared" si="1"/>
        <v>3622.58121752</v>
      </c>
      <c r="K18" s="570">
        <f t="shared" si="1"/>
        <v>3177.2183911999996</v>
      </c>
      <c r="L18" s="570">
        <f t="shared" si="1"/>
        <v>3224.1298934800006</v>
      </c>
      <c r="M18" s="570">
        <f t="shared" si="1"/>
        <v>3273.10540427</v>
      </c>
      <c r="N18" s="570">
        <f t="shared" si="1"/>
        <v>3382.31552197</v>
      </c>
      <c r="O18" s="570">
        <f>+O15+O16</f>
        <v>3510.4566990000008</v>
      </c>
      <c r="P18" s="570">
        <f>+P15+P16</f>
        <v>3663.6902058299997</v>
      </c>
      <c r="Q18" s="570">
        <f>+Q15+Q16</f>
        <v>3934.70126796</v>
      </c>
      <c r="R18" s="570">
        <f>+R15+R16</f>
        <v>4098.53643417</v>
      </c>
      <c r="S18" s="570">
        <f>+S15+S16</f>
        <v>5844.665124709998</v>
      </c>
      <c r="T18" s="568">
        <f aca="true" t="shared" si="2" ref="T18:Y18">+T16+T15</f>
        <v>6460.4098858299985</v>
      </c>
      <c r="U18" s="576">
        <f t="shared" si="2"/>
        <v>7470.60126099</v>
      </c>
      <c r="V18" s="568">
        <f t="shared" si="2"/>
        <v>8802.2634794</v>
      </c>
      <c r="W18" s="572">
        <f t="shared" si="2"/>
        <v>9819.603212310001</v>
      </c>
      <c r="X18" s="572">
        <f t="shared" si="2"/>
        <v>8524.64820177</v>
      </c>
      <c r="Y18" s="566">
        <f t="shared" si="2"/>
        <v>9462.238465600001</v>
      </c>
      <c r="Z18" s="572">
        <f aca="true" t="shared" si="3" ref="Z18:AJ18">+Z16+Z15</f>
        <v>9202.06684311</v>
      </c>
      <c r="AA18" s="574">
        <f t="shared" si="3"/>
        <v>8535.270265389998</v>
      </c>
      <c r="AB18" s="576">
        <f t="shared" si="3"/>
        <v>8291.919997039999</v>
      </c>
      <c r="AC18" s="574">
        <f t="shared" si="3"/>
        <v>8177.240893120001</v>
      </c>
      <c r="AD18" s="568">
        <f t="shared" si="3"/>
        <v>9204.96979524</v>
      </c>
      <c r="AE18" s="576">
        <f t="shared" si="3"/>
        <v>9056.90819482</v>
      </c>
      <c r="AF18" s="566">
        <f t="shared" si="3"/>
        <v>8958.122313900001</v>
      </c>
      <c r="AG18" s="568">
        <f t="shared" si="3"/>
        <v>9011.695831499997</v>
      </c>
      <c r="AH18" s="570">
        <f t="shared" si="3"/>
        <v>9061.70936352</v>
      </c>
      <c r="AI18" s="572">
        <f t="shared" si="3"/>
        <v>9195.944401359999</v>
      </c>
      <c r="AJ18" s="566">
        <f t="shared" si="3"/>
        <v>9230.04165418</v>
      </c>
      <c r="AK18" s="566">
        <f aca="true" t="shared" si="4" ref="AK18:AP18">+AK16+AK15</f>
        <v>9568.50752428</v>
      </c>
      <c r="AL18" s="572">
        <f t="shared" si="4"/>
        <v>9517.19881226</v>
      </c>
      <c r="AM18" s="574">
        <f t="shared" si="4"/>
        <v>9294.20223323</v>
      </c>
      <c r="AN18" s="576">
        <f t="shared" si="4"/>
        <v>9201.38754777</v>
      </c>
      <c r="AO18" s="574">
        <f t="shared" si="4"/>
        <v>9244.78913542</v>
      </c>
      <c r="AP18" s="568">
        <f t="shared" si="4"/>
        <v>9209.538949580001</v>
      </c>
      <c r="AQ18" s="576">
        <f aca="true" t="shared" si="5" ref="AQ18:AV18">+AQ16+AQ15</f>
        <v>9057.840828559998</v>
      </c>
      <c r="AR18" s="566">
        <f t="shared" si="5"/>
        <v>9126.52930827</v>
      </c>
      <c r="AS18" s="568">
        <f t="shared" si="5"/>
        <v>9201.63785924</v>
      </c>
      <c r="AT18" s="570">
        <f t="shared" si="5"/>
        <v>0</v>
      </c>
      <c r="AU18" s="572">
        <f t="shared" si="5"/>
        <v>0</v>
      </c>
      <c r="AV18" s="566">
        <f t="shared" si="5"/>
        <v>0</v>
      </c>
      <c r="AW18" s="566">
        <f>+AW16+AW15</f>
        <v>0</v>
      </c>
      <c r="AX18" s="492"/>
    </row>
    <row r="19" spans="2:51" s="27" customFormat="1" ht="15" customHeight="1">
      <c r="B19" s="596"/>
      <c r="C19" s="598"/>
      <c r="D19" s="598"/>
      <c r="E19" s="575"/>
      <c r="F19" s="598"/>
      <c r="G19" s="593"/>
      <c r="H19" s="593"/>
      <c r="I19" s="571"/>
      <c r="J19" s="571"/>
      <c r="K19" s="571"/>
      <c r="L19" s="571"/>
      <c r="M19" s="571"/>
      <c r="N19" s="571"/>
      <c r="O19" s="571"/>
      <c r="P19" s="571"/>
      <c r="Q19" s="571"/>
      <c r="R19" s="571"/>
      <c r="S19" s="571"/>
      <c r="T19" s="569"/>
      <c r="U19" s="577"/>
      <c r="V19" s="569"/>
      <c r="W19" s="573"/>
      <c r="X19" s="573"/>
      <c r="Y19" s="567"/>
      <c r="Z19" s="573"/>
      <c r="AA19" s="575"/>
      <c r="AB19" s="577"/>
      <c r="AC19" s="575"/>
      <c r="AD19" s="569"/>
      <c r="AE19" s="577"/>
      <c r="AF19" s="567"/>
      <c r="AG19" s="569"/>
      <c r="AH19" s="571"/>
      <c r="AI19" s="573"/>
      <c r="AJ19" s="567"/>
      <c r="AK19" s="567"/>
      <c r="AL19" s="573"/>
      <c r="AM19" s="575"/>
      <c r="AN19" s="577"/>
      <c r="AO19" s="575"/>
      <c r="AP19" s="569"/>
      <c r="AQ19" s="577"/>
      <c r="AR19" s="567"/>
      <c r="AS19" s="569"/>
      <c r="AT19" s="571"/>
      <c r="AU19" s="573"/>
      <c r="AV19" s="567"/>
      <c r="AW19" s="567"/>
      <c r="AX19" s="492"/>
      <c r="AY19" s="462"/>
    </row>
    <row r="20" spans="2:7" ht="7.5" customHeight="1">
      <c r="B20" s="36"/>
      <c r="C20" s="37"/>
      <c r="D20" s="37"/>
      <c r="E20" s="37"/>
      <c r="F20" s="37"/>
      <c r="G20" s="37"/>
    </row>
    <row r="21" spans="2:42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30"/>
    </row>
    <row r="22" spans="2:49" s="25" customFormat="1" ht="28.5" customHeight="1">
      <c r="B22" s="594"/>
      <c r="C22" s="594"/>
      <c r="D22" s="594"/>
      <c r="E22" s="594"/>
      <c r="F22" s="594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3"/>
      <c r="X22" s="203"/>
      <c r="Y22" s="203"/>
      <c r="Z22" s="188"/>
      <c r="AA22" s="188"/>
      <c r="AB22" s="188"/>
      <c r="AC22" s="203"/>
      <c r="AD22" s="503"/>
      <c r="AE22" s="203"/>
      <c r="AF22" s="203"/>
      <c r="AG22" s="203"/>
      <c r="AH22" s="203"/>
      <c r="AI22" s="203"/>
      <c r="AJ22" s="203"/>
      <c r="AK22" s="203"/>
      <c r="AL22" s="188"/>
      <c r="AM22" s="188"/>
      <c r="AN22" s="188"/>
      <c r="AO22" s="203"/>
      <c r="AP22" s="503"/>
      <c r="AQ22" s="203"/>
      <c r="AR22" s="543"/>
      <c r="AS22" s="203"/>
      <c r="AT22" s="203"/>
      <c r="AU22" s="203"/>
      <c r="AV22" s="203"/>
      <c r="AW22" s="203"/>
    </row>
    <row r="23" spans="2:49" s="25" customFormat="1" ht="28.5" customHeight="1">
      <c r="B23" s="594"/>
      <c r="C23" s="594"/>
      <c r="D23" s="594"/>
      <c r="E23" s="594"/>
      <c r="F23" s="594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501"/>
      <c r="AD23" s="503"/>
      <c r="AF23" s="203"/>
      <c r="AG23" s="503"/>
      <c r="AK23" s="501"/>
      <c r="AN23" s="501"/>
      <c r="AP23" s="503"/>
      <c r="AR23" s="203"/>
      <c r="AS23" s="658"/>
      <c r="AW23" s="501"/>
    </row>
    <row r="24" spans="2:44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3"/>
      <c r="AR24" s="203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67">
    <mergeCell ref="W12:W13"/>
    <mergeCell ref="W18:W19"/>
    <mergeCell ref="B12:B13"/>
    <mergeCell ref="C12:C13"/>
    <mergeCell ref="F12:F13"/>
    <mergeCell ref="R12:R13"/>
    <mergeCell ref="AW18:AW19"/>
    <mergeCell ref="J18:J19"/>
    <mergeCell ref="S18:S19"/>
    <mergeCell ref="N18:N19"/>
    <mergeCell ref="S12:S13"/>
    <mergeCell ref="K18:K19"/>
    <mergeCell ref="AM18:AM19"/>
    <mergeCell ref="U12:U13"/>
    <mergeCell ref="M18:M19"/>
    <mergeCell ref="AS18:AS19"/>
    <mergeCell ref="B23:F23"/>
    <mergeCell ref="B18:B19"/>
    <mergeCell ref="C18:C19"/>
    <mergeCell ref="D18:D19"/>
    <mergeCell ref="E18:E19"/>
    <mergeCell ref="G18:G19"/>
    <mergeCell ref="B22:F22"/>
    <mergeCell ref="F18:F19"/>
    <mergeCell ref="AN18:AN19"/>
    <mergeCell ref="AV18:AV19"/>
    <mergeCell ref="AU18:AU19"/>
    <mergeCell ref="H18:H19"/>
    <mergeCell ref="I18:I19"/>
    <mergeCell ref="Q18:Q19"/>
    <mergeCell ref="R18:R19"/>
    <mergeCell ref="AO18:AO19"/>
    <mergeCell ref="T18:T19"/>
    <mergeCell ref="AT18:AT19"/>
    <mergeCell ref="AR18:AR19"/>
    <mergeCell ref="AL12:AW12"/>
    <mergeCell ref="AP18:AP19"/>
    <mergeCell ref="AL18:AL19"/>
    <mergeCell ref="T12:T13"/>
    <mergeCell ref="AQ18:AQ19"/>
    <mergeCell ref="X12:X13"/>
    <mergeCell ref="X18:X19"/>
    <mergeCell ref="V12:V13"/>
    <mergeCell ref="V18:V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Z18:Z19"/>
    <mergeCell ref="AA18:AA19"/>
    <mergeCell ref="AB18:AB19"/>
    <mergeCell ref="AC18:AC19"/>
    <mergeCell ref="AD18:AD19"/>
    <mergeCell ref="AE18:AE19"/>
    <mergeCell ref="AK12:AK13"/>
    <mergeCell ref="AF18:AF19"/>
    <mergeCell ref="AG18:AG19"/>
    <mergeCell ref="AH18:AH19"/>
    <mergeCell ref="AI18:AI19"/>
    <mergeCell ref="AJ18:AJ19"/>
    <mergeCell ref="AK18:AK19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4"/>
    </row>
    <row r="2" spans="2:14" s="1" customFormat="1" ht="13.5" customHeight="1">
      <c r="B2" s="580"/>
      <c r="C2" s="580"/>
      <c r="D2" s="580"/>
      <c r="E2" s="171"/>
      <c r="F2" s="354"/>
      <c r="G2" s="171"/>
      <c r="H2" s="171"/>
      <c r="I2" s="171"/>
      <c r="J2" s="171"/>
      <c r="M2" s="227"/>
      <c r="N2" s="227"/>
    </row>
    <row r="3" spans="2:14" s="1" customFormat="1" ht="13.5" customHeight="1">
      <c r="B3" s="580"/>
      <c r="C3" s="580"/>
      <c r="D3" s="580"/>
      <c r="E3" s="171"/>
      <c r="F3" s="354"/>
      <c r="G3" s="171"/>
      <c r="H3" s="171"/>
      <c r="I3" s="171"/>
      <c r="J3" s="171"/>
      <c r="M3" s="227"/>
      <c r="N3" s="227"/>
    </row>
    <row r="4" spans="2:14" s="1" customFormat="1" ht="18">
      <c r="B4" s="580"/>
      <c r="C4" s="580"/>
      <c r="D4" s="580"/>
      <c r="E4" s="171"/>
      <c r="F4" s="354"/>
      <c r="G4" s="171"/>
      <c r="H4" s="171"/>
      <c r="I4" s="171"/>
      <c r="J4" s="171"/>
      <c r="M4" s="227"/>
      <c r="N4" s="227"/>
    </row>
    <row r="5" spans="2:14" s="13" customFormat="1" ht="18">
      <c r="B5" s="129" t="s">
        <v>12</v>
      </c>
      <c r="C5" s="129"/>
      <c r="D5" s="129"/>
      <c r="E5" s="171"/>
      <c r="F5" s="354"/>
      <c r="H5" s="171"/>
      <c r="I5" s="279"/>
      <c r="J5" s="171"/>
      <c r="M5" s="228"/>
      <c r="N5" s="228"/>
    </row>
    <row r="6" spans="2:7" ht="18">
      <c r="B6" s="319" t="s">
        <v>135</v>
      </c>
      <c r="C6" s="319"/>
      <c r="D6" s="319"/>
      <c r="F6" s="354"/>
      <c r="G6" s="278"/>
    </row>
    <row r="7" spans="2:7" ht="18">
      <c r="B7" s="319" t="s">
        <v>134</v>
      </c>
      <c r="C7" s="319"/>
      <c r="D7" s="319"/>
      <c r="F7" s="354"/>
      <c r="G7" s="280"/>
    </row>
    <row r="8" spans="2:6" ht="15.75">
      <c r="B8" s="184" t="s">
        <v>152</v>
      </c>
      <c r="C8" s="184"/>
      <c r="D8" s="184"/>
      <c r="F8" s="354"/>
    </row>
    <row r="9" spans="2:14" s="3" customFormat="1" ht="15.75">
      <c r="B9" s="133" t="s">
        <v>257</v>
      </c>
      <c r="C9" s="268"/>
      <c r="D9" s="137"/>
      <c r="E9" s="318">
        <f>+Portada!H39</f>
        <v>3.847</v>
      </c>
      <c r="F9" s="141"/>
      <c r="G9" s="281"/>
      <c r="H9" s="282"/>
      <c r="I9" s="204"/>
      <c r="J9" s="204"/>
      <c r="M9" s="230"/>
      <c r="N9" s="230"/>
    </row>
    <row r="10" spans="2:6" ht="9.75" customHeight="1">
      <c r="B10" s="184"/>
      <c r="C10" s="184"/>
      <c r="D10" s="184"/>
      <c r="F10" s="354"/>
    </row>
    <row r="11" spans="2:12" ht="18.75" customHeight="1">
      <c r="B11" s="609" t="s">
        <v>155</v>
      </c>
      <c r="C11" s="611" t="s">
        <v>86</v>
      </c>
      <c r="D11" s="611" t="s">
        <v>163</v>
      </c>
      <c r="E11" s="320"/>
      <c r="F11" s="328"/>
      <c r="G11" s="320"/>
      <c r="H11" s="320"/>
      <c r="I11" s="320"/>
      <c r="J11" s="320"/>
      <c r="K11" s="321"/>
      <c r="L11" s="321"/>
    </row>
    <row r="12" spans="2:12" ht="18.75" customHeight="1">
      <c r="B12" s="610"/>
      <c r="C12" s="612"/>
      <c r="D12" s="612"/>
      <c r="E12" s="320"/>
      <c r="F12" s="328"/>
      <c r="G12" s="320"/>
      <c r="H12" s="320"/>
      <c r="I12" s="320"/>
      <c r="J12" s="320"/>
      <c r="K12" s="321"/>
      <c r="L12" s="321"/>
    </row>
    <row r="13" spans="2:14" s="16" customFormat="1" ht="9.75" customHeight="1">
      <c r="B13" s="254"/>
      <c r="C13" s="173"/>
      <c r="D13" s="174"/>
      <c r="E13" s="320"/>
      <c r="F13" s="355"/>
      <c r="G13" s="322"/>
      <c r="H13" s="322"/>
      <c r="I13" s="322"/>
      <c r="J13" s="320"/>
      <c r="K13" s="322"/>
      <c r="L13" s="322"/>
      <c r="M13" s="231"/>
      <c r="N13" s="231"/>
    </row>
    <row r="14" spans="2:14" s="13" customFormat="1" ht="19.5" customHeight="1">
      <c r="B14" s="67" t="s">
        <v>19</v>
      </c>
      <c r="C14" s="466">
        <f>SUM(C15:C16)</f>
        <v>1653813.04953</v>
      </c>
      <c r="D14" s="464">
        <f>SUM(D15:D16)</f>
        <v>6362218.80154</v>
      </c>
      <c r="E14" s="320"/>
      <c r="F14" s="494"/>
      <c r="G14" s="323"/>
      <c r="H14" s="323"/>
      <c r="I14" s="323"/>
      <c r="J14" s="320"/>
      <c r="K14" s="320"/>
      <c r="L14" s="320"/>
      <c r="M14" s="226"/>
      <c r="N14" s="226"/>
    </row>
    <row r="15" spans="2:14" s="13" customFormat="1" ht="16.5" customHeight="1">
      <c r="B15" s="68" t="s">
        <v>25</v>
      </c>
      <c r="C15" s="465">
        <v>1125513.65575</v>
      </c>
      <c r="D15" s="465">
        <f>ROUND(+C15*$E$9,5)</f>
        <v>4329851.03367</v>
      </c>
      <c r="E15" s="324"/>
      <c r="F15" s="461"/>
      <c r="G15" s="323"/>
      <c r="H15" s="323"/>
      <c r="I15" s="323"/>
      <c r="J15" s="320"/>
      <c r="K15" s="324"/>
      <c r="L15" s="325"/>
      <c r="M15" s="233"/>
      <c r="N15" s="226"/>
    </row>
    <row r="16" spans="2:14" s="13" customFormat="1" ht="16.5" customHeight="1">
      <c r="B16" s="68" t="s">
        <v>24</v>
      </c>
      <c r="C16" s="465">
        <v>528299.39378</v>
      </c>
      <c r="D16" s="465">
        <f>ROUND(+C16*$E$9,5)</f>
        <v>2032367.76787</v>
      </c>
      <c r="E16" s="324"/>
      <c r="F16" s="461"/>
      <c r="G16" s="323"/>
      <c r="H16" s="323"/>
      <c r="I16" s="323"/>
      <c r="J16" s="320"/>
      <c r="K16" s="320"/>
      <c r="L16" s="325"/>
      <c r="M16" s="233"/>
      <c r="N16" s="226"/>
    </row>
    <row r="17" spans="2:14" s="13" customFormat="1" ht="15" customHeight="1">
      <c r="B17" s="15"/>
      <c r="C17" s="467"/>
      <c r="D17" s="465"/>
      <c r="E17" s="320"/>
      <c r="F17" s="433"/>
      <c r="G17" s="323"/>
      <c r="H17" s="323"/>
      <c r="I17" s="323"/>
      <c r="J17" s="320"/>
      <c r="K17" s="324"/>
      <c r="L17" s="325"/>
      <c r="M17" s="233"/>
      <c r="N17" s="226"/>
    </row>
    <row r="18" spans="2:14" s="13" customFormat="1" ht="19.5" customHeight="1">
      <c r="B18" s="18" t="s">
        <v>20</v>
      </c>
      <c r="C18" s="466">
        <f>SUM(C19:C20)</f>
        <v>7058077.6051199995</v>
      </c>
      <c r="D18" s="464">
        <f>SUM(D19:D20)</f>
        <v>27152424.5469</v>
      </c>
      <c r="E18" s="320"/>
      <c r="F18" s="494"/>
      <c r="G18" s="323"/>
      <c r="H18" s="323"/>
      <c r="I18" s="323"/>
      <c r="J18" s="320"/>
      <c r="K18" s="320"/>
      <c r="L18" s="324"/>
      <c r="M18" s="226"/>
      <c r="N18" s="226"/>
    </row>
    <row r="19" spans="2:14" s="13" customFormat="1" ht="16.5" customHeight="1">
      <c r="B19" s="15" t="s">
        <v>25</v>
      </c>
      <c r="C19" s="465">
        <v>2830299.82735</v>
      </c>
      <c r="D19" s="465">
        <f>ROUND(+C19*$E$9,5)</f>
        <v>10888163.43582</v>
      </c>
      <c r="E19" s="320"/>
      <c r="F19" s="357"/>
      <c r="G19" s="323"/>
      <c r="H19" s="323"/>
      <c r="I19" s="323"/>
      <c r="J19" s="320"/>
      <c r="K19" s="324"/>
      <c r="L19" s="325"/>
      <c r="M19" s="233"/>
      <c r="N19" s="226"/>
    </row>
    <row r="20" spans="2:14" s="13" customFormat="1" ht="16.5" customHeight="1">
      <c r="B20" s="15" t="s">
        <v>110</v>
      </c>
      <c r="C20" s="465">
        <v>4227777.77777</v>
      </c>
      <c r="D20" s="465">
        <f>ROUND(+C20*$E$9,5)</f>
        <v>16264261.11108</v>
      </c>
      <c r="E20" s="320"/>
      <c r="F20" s="358"/>
      <c r="G20" s="323"/>
      <c r="H20" s="323"/>
      <c r="I20" s="323"/>
      <c r="J20" s="320"/>
      <c r="K20" s="324"/>
      <c r="L20" s="325"/>
      <c r="M20" s="233"/>
      <c r="N20" s="226"/>
    </row>
    <row r="21" spans="2:14" s="13" customFormat="1" ht="9.75" customHeight="1">
      <c r="B21" s="15"/>
      <c r="C21" s="467"/>
      <c r="D21" s="465"/>
      <c r="E21" s="320"/>
      <c r="F21" s="359"/>
      <c r="G21" s="323"/>
      <c r="H21" s="323"/>
      <c r="I21" s="323"/>
      <c r="J21" s="320"/>
      <c r="K21" s="324"/>
      <c r="L21" s="324"/>
      <c r="M21" s="226"/>
      <c r="N21" s="226"/>
    </row>
    <row r="22" spans="2:14" s="13" customFormat="1" ht="15" customHeight="1">
      <c r="B22" s="605" t="s">
        <v>60</v>
      </c>
      <c r="C22" s="607">
        <f>+C18+C14</f>
        <v>8711890.654649999</v>
      </c>
      <c r="D22" s="607">
        <f>+D18+D14</f>
        <v>33514643.34844</v>
      </c>
      <c r="E22" s="320"/>
      <c r="F22" s="356"/>
      <c r="G22" s="323"/>
      <c r="H22" s="323"/>
      <c r="I22" s="323"/>
      <c r="J22" s="320"/>
      <c r="K22" s="320"/>
      <c r="L22" s="320"/>
      <c r="M22" s="226"/>
      <c r="N22" s="226"/>
    </row>
    <row r="23" spans="2:14" s="16" customFormat="1" ht="15" customHeight="1">
      <c r="B23" s="606"/>
      <c r="C23" s="608"/>
      <c r="D23" s="608"/>
      <c r="E23" s="320"/>
      <c r="F23" s="359"/>
      <c r="G23" s="323"/>
      <c r="H23" s="322"/>
      <c r="I23" s="322"/>
      <c r="J23" s="320"/>
      <c r="K23" s="320"/>
      <c r="L23" s="326"/>
      <c r="M23" s="234"/>
      <c r="N23" s="226"/>
    </row>
    <row r="24" spans="2:14" ht="14.25">
      <c r="B24" s="335"/>
      <c r="C24" s="460"/>
      <c r="D24" s="321"/>
      <c r="E24" s="320"/>
      <c r="F24" s="359"/>
      <c r="G24" s="323"/>
      <c r="H24" s="320"/>
      <c r="I24" s="320"/>
      <c r="J24" s="320"/>
      <c r="K24" s="327"/>
      <c r="L24" s="327"/>
      <c r="M24" s="226"/>
      <c r="N24" s="226"/>
    </row>
    <row r="25" spans="2:14" ht="14.25">
      <c r="B25" s="336"/>
      <c r="C25" s="205"/>
      <c r="D25" s="337"/>
      <c r="E25" s="328"/>
      <c r="F25" s="360"/>
      <c r="G25" s="323"/>
      <c r="H25" s="320"/>
      <c r="I25" s="320"/>
      <c r="J25" s="320"/>
      <c r="K25" s="320"/>
      <c r="L25" s="329"/>
      <c r="M25" s="226"/>
      <c r="N25" s="226"/>
    </row>
    <row r="26" spans="2:14" ht="14.25">
      <c r="B26" s="335"/>
      <c r="C26" s="539"/>
      <c r="D26" s="338"/>
      <c r="E26" s="320"/>
      <c r="F26" s="360"/>
      <c r="G26" s="323"/>
      <c r="H26" s="320"/>
      <c r="I26" s="320"/>
      <c r="J26" s="320"/>
      <c r="K26" s="328"/>
      <c r="L26" s="324"/>
      <c r="M26" s="232"/>
      <c r="N26" s="226"/>
    </row>
    <row r="27" spans="2:14" ht="14.25">
      <c r="B27" s="321"/>
      <c r="D27" s="339"/>
      <c r="E27" s="320"/>
      <c r="F27" s="360"/>
      <c r="G27" s="323"/>
      <c r="H27" s="320"/>
      <c r="I27" s="320"/>
      <c r="J27" s="320"/>
      <c r="K27" s="320"/>
      <c r="L27" s="324"/>
      <c r="M27" s="226"/>
      <c r="N27" s="226"/>
    </row>
    <row r="28" spans="2:14" ht="14.25">
      <c r="B28" s="321"/>
      <c r="C28" s="340"/>
      <c r="D28" s="340"/>
      <c r="E28" s="320"/>
      <c r="F28" s="359"/>
      <c r="G28" s="323"/>
      <c r="H28" s="320"/>
      <c r="I28" s="320"/>
      <c r="J28" s="320"/>
      <c r="K28" s="320"/>
      <c r="L28" s="330"/>
      <c r="M28" s="229"/>
      <c r="N28" s="226"/>
    </row>
    <row r="29" spans="2:14" s="1" customFormat="1" ht="18">
      <c r="B29" s="129" t="s">
        <v>115</v>
      </c>
      <c r="C29" s="129"/>
      <c r="D29" s="129"/>
      <c r="E29" s="320"/>
      <c r="F29" s="359"/>
      <c r="G29" s="323"/>
      <c r="H29" s="331"/>
      <c r="I29" s="331"/>
      <c r="J29" s="320"/>
      <c r="K29" s="320"/>
      <c r="L29" s="320"/>
      <c r="M29" s="226"/>
      <c r="N29" s="226"/>
    </row>
    <row r="30" spans="2:14" s="1" customFormat="1" ht="18">
      <c r="B30" s="319" t="s">
        <v>135</v>
      </c>
      <c r="C30" s="319"/>
      <c r="D30" s="319"/>
      <c r="E30" s="320"/>
      <c r="F30" s="359"/>
      <c r="G30" s="323"/>
      <c r="H30" s="331"/>
      <c r="I30" s="331"/>
      <c r="J30" s="320"/>
      <c r="K30" s="320"/>
      <c r="L30" s="324"/>
      <c r="M30" s="232"/>
      <c r="N30" s="226"/>
    </row>
    <row r="31" spans="2:14" s="1" customFormat="1" ht="18">
      <c r="B31" s="319" t="s">
        <v>136</v>
      </c>
      <c r="C31" s="319"/>
      <c r="D31" s="319"/>
      <c r="E31" s="320"/>
      <c r="F31" s="359"/>
      <c r="G31" s="323"/>
      <c r="H31" s="331"/>
      <c r="I31" s="331"/>
      <c r="J31" s="320"/>
      <c r="K31" s="320"/>
      <c r="L31" s="320"/>
      <c r="M31" s="226"/>
      <c r="N31" s="226"/>
    </row>
    <row r="32" spans="2:14" s="1" customFormat="1" ht="18">
      <c r="B32" s="184" t="s">
        <v>152</v>
      </c>
      <c r="C32" s="184"/>
      <c r="D32" s="184"/>
      <c r="E32" s="320"/>
      <c r="F32" s="359"/>
      <c r="G32" s="323"/>
      <c r="H32" s="320"/>
      <c r="I32" s="320"/>
      <c r="J32" s="320"/>
      <c r="K32" s="320"/>
      <c r="L32" s="320"/>
      <c r="M32" s="226"/>
      <c r="N32" s="226"/>
    </row>
    <row r="33" spans="2:14" s="3" customFormat="1" ht="15.75">
      <c r="B33" s="255" t="str">
        <f>+B9</f>
        <v>Al 31 de agosto de 2022</v>
      </c>
      <c r="C33" s="255"/>
      <c r="D33" s="137"/>
      <c r="E33" s="332"/>
      <c r="F33" s="359"/>
      <c r="G33" s="323"/>
      <c r="H33" s="333"/>
      <c r="I33" s="332"/>
      <c r="J33" s="332"/>
      <c r="K33" s="334"/>
      <c r="L33" s="334"/>
      <c r="M33" s="230"/>
      <c r="N33" s="230"/>
    </row>
    <row r="34" spans="2:14" s="3" customFormat="1" ht="9.75" customHeight="1">
      <c r="B34" s="14"/>
      <c r="C34" s="255"/>
      <c r="D34" s="12"/>
      <c r="E34" s="332"/>
      <c r="F34" s="359"/>
      <c r="G34" s="323"/>
      <c r="H34" s="332"/>
      <c r="I34" s="332"/>
      <c r="J34" s="332"/>
      <c r="K34" s="334"/>
      <c r="L34" s="334"/>
      <c r="M34" s="230"/>
      <c r="N34" s="230"/>
    </row>
    <row r="35" spans="2:12" ht="18.75" customHeight="1">
      <c r="B35" s="609" t="s">
        <v>155</v>
      </c>
      <c r="C35" s="611" t="s">
        <v>86</v>
      </c>
      <c r="D35" s="611" t="s">
        <v>163</v>
      </c>
      <c r="E35" s="320"/>
      <c r="F35" s="359"/>
      <c r="G35" s="323"/>
      <c r="H35" s="320"/>
      <c r="I35" s="320"/>
      <c r="J35" s="320"/>
      <c r="K35" s="321"/>
      <c r="L35" s="321"/>
    </row>
    <row r="36" spans="2:14" s="16" customFormat="1" ht="18.75" customHeight="1">
      <c r="B36" s="610"/>
      <c r="C36" s="612"/>
      <c r="D36" s="612"/>
      <c r="E36" s="320"/>
      <c r="F36" s="359"/>
      <c r="G36" s="323"/>
      <c r="H36" s="320"/>
      <c r="I36" s="320"/>
      <c r="J36" s="320"/>
      <c r="K36" s="322"/>
      <c r="L36" s="322"/>
      <c r="M36" s="231"/>
      <c r="N36" s="231"/>
    </row>
    <row r="37" spans="2:14" s="16" customFormat="1" ht="9.75" customHeight="1">
      <c r="B37" s="17"/>
      <c r="C37" s="259"/>
      <c r="D37" s="19"/>
      <c r="E37" s="320"/>
      <c r="F37" s="359"/>
      <c r="G37" s="323"/>
      <c r="H37" s="320"/>
      <c r="I37" s="320"/>
      <c r="J37" s="320"/>
      <c r="K37" s="322"/>
      <c r="L37" s="322"/>
      <c r="M37" s="231"/>
      <c r="N37" s="231"/>
    </row>
    <row r="38" spans="2:14" s="13" customFormat="1" ht="19.5" customHeight="1">
      <c r="B38" s="18" t="s">
        <v>146</v>
      </c>
      <c r="C38" s="466">
        <f>SUM(C39:C40)</f>
        <v>377538.35977</v>
      </c>
      <c r="D38" s="464">
        <f>SUM(D39:D40)</f>
        <v>1452390.0700351899</v>
      </c>
      <c r="E38" s="320"/>
      <c r="F38" s="356"/>
      <c r="G38" s="323"/>
      <c r="H38" s="320"/>
      <c r="I38" s="320"/>
      <c r="J38" s="320"/>
      <c r="K38" s="323"/>
      <c r="L38" s="323"/>
      <c r="M38" s="228"/>
      <c r="N38" s="228"/>
    </row>
    <row r="39" spans="2:14" s="13" customFormat="1" ht="16.5" customHeight="1">
      <c r="B39" s="15" t="s">
        <v>25</v>
      </c>
      <c r="C39" s="467">
        <v>0</v>
      </c>
      <c r="D39" s="465">
        <f>+C39*$E$9</f>
        <v>0</v>
      </c>
      <c r="E39" s="320"/>
      <c r="F39" s="358"/>
      <c r="G39" s="323"/>
      <c r="H39" s="320"/>
      <c r="I39" s="320"/>
      <c r="J39" s="320"/>
      <c r="K39" s="323"/>
      <c r="L39" s="323"/>
      <c r="M39" s="228"/>
      <c r="N39" s="228"/>
    </row>
    <row r="40" spans="2:14" s="13" customFormat="1" ht="16.5" customHeight="1">
      <c r="B40" s="15" t="s">
        <v>24</v>
      </c>
      <c r="C40" s="467">
        <v>377538.35977</v>
      </c>
      <c r="D40" s="465">
        <f>+C40*$E$9</f>
        <v>1452390.0700351899</v>
      </c>
      <c r="E40" s="320"/>
      <c r="F40" s="359"/>
      <c r="G40" s="323"/>
      <c r="H40" s="320"/>
      <c r="I40" s="320"/>
      <c r="J40" s="320"/>
      <c r="K40" s="323"/>
      <c r="L40" s="323"/>
      <c r="M40" s="228"/>
      <c r="N40" s="228"/>
    </row>
    <row r="41" spans="2:14" s="13" customFormat="1" ht="15" customHeight="1">
      <c r="B41" s="15"/>
      <c r="C41" s="467"/>
      <c r="D41" s="465"/>
      <c r="E41" s="320"/>
      <c r="F41" s="359"/>
      <c r="G41" s="323"/>
      <c r="H41" s="320"/>
      <c r="I41" s="320"/>
      <c r="J41" s="320"/>
      <c r="K41" s="323"/>
      <c r="L41" s="323"/>
      <c r="M41" s="228"/>
      <c r="N41" s="228"/>
    </row>
    <row r="42" spans="2:14" s="13" customFormat="1" ht="19.5" customHeight="1">
      <c r="B42" s="18" t="s">
        <v>147</v>
      </c>
      <c r="C42" s="466">
        <f>SUM(C43:C44)</f>
        <v>112208.84482</v>
      </c>
      <c r="D42" s="464">
        <f>SUM(D43:D44)</f>
        <v>431667.42602253996</v>
      </c>
      <c r="E42" s="320"/>
      <c r="F42" s="356"/>
      <c r="G42" s="323"/>
      <c r="H42" s="320"/>
      <c r="I42" s="320"/>
      <c r="J42" s="320"/>
      <c r="K42" s="323"/>
      <c r="L42" s="323"/>
      <c r="M42" s="228"/>
      <c r="N42" s="228"/>
    </row>
    <row r="43" spans="2:14" s="13" customFormat="1" ht="16.5" customHeight="1">
      <c r="B43" s="15" t="s">
        <v>25</v>
      </c>
      <c r="C43" s="467">
        <v>0</v>
      </c>
      <c r="D43" s="465">
        <f>+C43*$E$9</f>
        <v>0</v>
      </c>
      <c r="E43" s="320"/>
      <c r="F43" s="358"/>
      <c r="G43" s="323"/>
      <c r="H43" s="320"/>
      <c r="I43" s="320"/>
      <c r="J43" s="320"/>
      <c r="K43" s="323"/>
      <c r="L43" s="323"/>
      <c r="M43" s="228"/>
      <c r="N43" s="228"/>
    </row>
    <row r="44" spans="2:14" s="13" customFormat="1" ht="16.5" customHeight="1">
      <c r="B44" s="15" t="s">
        <v>24</v>
      </c>
      <c r="C44" s="467">
        <v>112208.84482</v>
      </c>
      <c r="D44" s="465">
        <f>+C44*$E$9</f>
        <v>431667.42602253996</v>
      </c>
      <c r="E44" s="320"/>
      <c r="F44" s="358"/>
      <c r="G44" s="323"/>
      <c r="H44" s="320"/>
      <c r="I44" s="320"/>
      <c r="J44" s="320"/>
      <c r="K44" s="323"/>
      <c r="L44" s="323"/>
      <c r="M44" s="228"/>
      <c r="N44" s="228"/>
    </row>
    <row r="45" spans="2:14" s="13" customFormat="1" ht="7.5" customHeight="1">
      <c r="B45" s="15"/>
      <c r="C45" s="467"/>
      <c r="D45" s="465"/>
      <c r="E45" s="320"/>
      <c r="F45" s="323"/>
      <c r="G45" s="323"/>
      <c r="H45" s="320"/>
      <c r="I45" s="320"/>
      <c r="J45" s="320"/>
      <c r="K45" s="323"/>
      <c r="L45" s="323"/>
      <c r="M45" s="228"/>
      <c r="N45" s="228"/>
    </row>
    <row r="46" spans="2:14" s="13" customFormat="1" ht="15" customHeight="1">
      <c r="B46" s="605" t="s">
        <v>60</v>
      </c>
      <c r="C46" s="607">
        <f>+C42+C38</f>
        <v>489747.20459</v>
      </c>
      <c r="D46" s="607">
        <f>+D42+D38</f>
        <v>1884057.4960577297</v>
      </c>
      <c r="E46" s="320"/>
      <c r="F46" s="323"/>
      <c r="G46" s="323"/>
      <c r="H46" s="320"/>
      <c r="I46" s="320"/>
      <c r="J46" s="320"/>
      <c r="K46" s="323"/>
      <c r="L46" s="323"/>
      <c r="M46" s="228"/>
      <c r="N46" s="228"/>
    </row>
    <row r="47" spans="2:14" s="16" customFormat="1" ht="15" customHeight="1">
      <c r="B47" s="606"/>
      <c r="C47" s="608"/>
      <c r="D47" s="608"/>
      <c r="E47" s="320"/>
      <c r="F47" s="349"/>
      <c r="G47" s="323"/>
      <c r="H47" s="320"/>
      <c r="I47" s="320"/>
      <c r="J47" s="320"/>
      <c r="K47" s="322"/>
      <c r="L47" s="322"/>
      <c r="M47" s="231"/>
      <c r="N47" s="231"/>
    </row>
    <row r="48" spans="2:12" ht="16.5" customHeight="1">
      <c r="B48" s="28" t="s">
        <v>138</v>
      </c>
      <c r="C48" s="513"/>
      <c r="D48" s="205"/>
      <c r="E48" s="320"/>
      <c r="F48" s="323"/>
      <c r="G48" s="323"/>
      <c r="H48" s="320"/>
      <c r="I48" s="320"/>
      <c r="J48" s="320"/>
      <c r="K48" s="321"/>
      <c r="L48" s="321"/>
    </row>
    <row r="49" spans="2:12" ht="12.75">
      <c r="B49" s="2" t="s">
        <v>139</v>
      </c>
      <c r="C49" s="513"/>
      <c r="D49" s="205"/>
      <c r="E49" s="320"/>
      <c r="F49" s="320"/>
      <c r="G49" s="320"/>
      <c r="H49" s="320"/>
      <c r="I49" s="320"/>
      <c r="J49" s="320"/>
      <c r="K49" s="321"/>
      <c r="L49" s="321"/>
    </row>
    <row r="50" spans="2:12" ht="12.75">
      <c r="B50" s="321"/>
      <c r="C50" s="495"/>
      <c r="D50" s="341"/>
      <c r="E50" s="320"/>
      <c r="F50" s="320"/>
      <c r="G50" s="320"/>
      <c r="H50" s="320"/>
      <c r="I50" s="320"/>
      <c r="J50" s="320"/>
      <c r="K50" s="321"/>
      <c r="L50" s="321"/>
    </row>
    <row r="51" spans="2:12" ht="12.75">
      <c r="B51" s="321"/>
      <c r="C51" s="341"/>
      <c r="D51" s="436"/>
      <c r="E51" s="320"/>
      <c r="F51" s="320"/>
      <c r="G51" s="320"/>
      <c r="H51" s="320"/>
      <c r="I51" s="320"/>
      <c r="J51" s="320"/>
      <c r="K51" s="321"/>
      <c r="L51" s="321"/>
    </row>
    <row r="52" spans="2:4" ht="12.75">
      <c r="B52" s="321"/>
      <c r="C52" s="498"/>
      <c r="D52" s="321"/>
    </row>
    <row r="53" spans="2:4" ht="12.75">
      <c r="B53" s="321"/>
      <c r="C53" s="341"/>
      <c r="D53" s="341"/>
    </row>
    <row r="54" spans="2:4" ht="12.75">
      <c r="B54" s="321"/>
      <c r="C54" s="341"/>
      <c r="D54" s="341"/>
    </row>
    <row r="55" spans="2:4" ht="12.75">
      <c r="B55" s="321"/>
      <c r="C55" s="341"/>
      <c r="D55" s="341"/>
    </row>
    <row r="56" spans="2:4" ht="12.75">
      <c r="B56" s="321"/>
      <c r="C56" s="433"/>
      <c r="D56" s="433"/>
    </row>
    <row r="57" spans="2:4" ht="12.75">
      <c r="B57" s="321"/>
      <c r="C57" s="341"/>
      <c r="D57" s="341"/>
    </row>
    <row r="58" spans="2:4" ht="12.75">
      <c r="B58" s="321"/>
      <c r="C58" s="341"/>
      <c r="D58" s="341"/>
    </row>
    <row r="59" spans="2:4" ht="12.75">
      <c r="B59" s="321"/>
      <c r="C59" s="341"/>
      <c r="D59" s="321"/>
    </row>
    <row r="60" spans="2:4" ht="12.75">
      <c r="B60" s="321"/>
      <c r="C60" s="342"/>
      <c r="D60" s="321"/>
    </row>
  </sheetData>
  <sheetProtection/>
  <mergeCells count="15">
    <mergeCell ref="D11:D12"/>
    <mergeCell ref="D22:D23"/>
    <mergeCell ref="B11:B12"/>
    <mergeCell ref="B22:B23"/>
    <mergeCell ref="C22:C23"/>
    <mergeCell ref="B2:D2"/>
    <mergeCell ref="B3:D3"/>
    <mergeCell ref="B4:D4"/>
    <mergeCell ref="C11:C12"/>
    <mergeCell ref="B46:B47"/>
    <mergeCell ref="C46:C47"/>
    <mergeCell ref="D46:D47"/>
    <mergeCell ref="B35:B36"/>
    <mergeCell ref="C35:C36"/>
    <mergeCell ref="D35:D36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9" t="s">
        <v>135</v>
      </c>
      <c r="C6" s="319"/>
      <c r="D6" s="319"/>
      <c r="M6" s="190"/>
    </row>
    <row r="7" spans="2:13" s="136" customFormat="1" ht="18">
      <c r="B7" s="319" t="s">
        <v>134</v>
      </c>
      <c r="C7" s="319"/>
      <c r="D7" s="319"/>
      <c r="M7" s="190"/>
    </row>
    <row r="8" spans="2:13" s="136" customFormat="1" ht="18">
      <c r="B8" s="343" t="s">
        <v>37</v>
      </c>
      <c r="C8" s="184"/>
      <c r="D8" s="184"/>
      <c r="M8" s="190"/>
    </row>
    <row r="9" spans="2:13" s="136" customFormat="1" ht="18">
      <c r="B9" s="613" t="str">
        <f>+'DEP-C2'!B9</f>
        <v>Al 31 de agosto de 2022</v>
      </c>
      <c r="C9" s="613"/>
      <c r="D9" s="266"/>
      <c r="E9" s="318">
        <f>+Portada!H39</f>
        <v>3.847</v>
      </c>
      <c r="M9" s="190"/>
    </row>
    <row r="10" spans="2:13" s="65" customFormat="1" ht="9.75" customHeight="1">
      <c r="B10" s="614"/>
      <c r="C10" s="614"/>
      <c r="D10" s="614"/>
      <c r="E10" s="283"/>
      <c r="M10" s="165"/>
    </row>
    <row r="11" spans="2:4" ht="16.5" customHeight="1">
      <c r="B11" s="619" t="s">
        <v>93</v>
      </c>
      <c r="C11" s="621" t="s">
        <v>86</v>
      </c>
      <c r="D11" s="611" t="s">
        <v>163</v>
      </c>
    </row>
    <row r="12" spans="2:13" s="81" customFormat="1" ht="16.5" customHeight="1">
      <c r="B12" s="620"/>
      <c r="C12" s="622"/>
      <c r="D12" s="612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8">
        <f>SUM(C15:C16)</f>
        <v>1690421.07996</v>
      </c>
      <c r="D14" s="383">
        <f>SUM(D15:D16)</f>
        <v>6503049.89461</v>
      </c>
      <c r="M14" s="166"/>
    </row>
    <row r="15" spans="2:13" s="81" customFormat="1" ht="16.5">
      <c r="B15" s="80" t="s">
        <v>25</v>
      </c>
      <c r="C15" s="469">
        <v>1489352.38094</v>
      </c>
      <c r="D15" s="389">
        <f>ROUND(+C15*$E$9,5)</f>
        <v>5729538.60948</v>
      </c>
      <c r="E15" s="284"/>
      <c r="F15" s="433"/>
      <c r="G15" s="285"/>
      <c r="M15" s="166"/>
    </row>
    <row r="16" spans="2:13" s="81" customFormat="1" ht="16.5">
      <c r="B16" s="80" t="s">
        <v>24</v>
      </c>
      <c r="C16" s="469">
        <v>201068.69902</v>
      </c>
      <c r="D16" s="389">
        <f>ROUND(+C16*$E$9,5)</f>
        <v>773511.28513</v>
      </c>
      <c r="E16" s="284"/>
      <c r="F16" s="433"/>
      <c r="M16" s="166"/>
    </row>
    <row r="17" spans="2:13" s="81" customFormat="1" ht="15" customHeight="1">
      <c r="B17" s="64"/>
      <c r="C17" s="470"/>
      <c r="D17" s="382"/>
      <c r="M17" s="166"/>
    </row>
    <row r="18" spans="2:13" s="81" customFormat="1" ht="16.5">
      <c r="B18" s="163" t="s">
        <v>62</v>
      </c>
      <c r="C18" s="468">
        <f>SUM(C19:C20)</f>
        <v>7021469.57469</v>
      </c>
      <c r="D18" s="468">
        <f>SUM(D19:D20)</f>
        <v>27011593.453830004</v>
      </c>
      <c r="E18" s="284"/>
      <c r="M18" s="166"/>
    </row>
    <row r="19" spans="2:13" s="81" customFormat="1" ht="16.5">
      <c r="B19" s="80" t="s">
        <v>25</v>
      </c>
      <c r="C19" s="469">
        <f>+C23+C27+C31</f>
        <v>2466461.1021600002</v>
      </c>
      <c r="D19" s="469">
        <f>+D23+D27+D31</f>
        <v>9488475.860010002</v>
      </c>
      <c r="M19" s="166"/>
    </row>
    <row r="20" spans="2:13" s="81" customFormat="1" ht="16.5">
      <c r="B20" s="80" t="s">
        <v>24</v>
      </c>
      <c r="C20" s="469">
        <f>+C24+C28+C32</f>
        <v>4555008.47253</v>
      </c>
      <c r="D20" s="469">
        <f>+D24+D28+D32</f>
        <v>17523117.593820002</v>
      </c>
      <c r="M20" s="166"/>
    </row>
    <row r="21" spans="2:13" s="81" customFormat="1" ht="9.75" customHeight="1">
      <c r="B21" s="82"/>
      <c r="C21" s="469"/>
      <c r="D21" s="389"/>
      <c r="M21" s="166"/>
    </row>
    <row r="22" spans="2:13" s="81" customFormat="1" ht="16.5">
      <c r="B22" s="345" t="s">
        <v>174</v>
      </c>
      <c r="C22" s="471">
        <f>SUM(C23:C24)</f>
        <v>6563065.774870001</v>
      </c>
      <c r="D22" s="381">
        <f>SUM(D23:D24)</f>
        <v>25248114.03592</v>
      </c>
      <c r="G22" s="284"/>
      <c r="I22" s="286"/>
      <c r="M22" s="166"/>
    </row>
    <row r="23" spans="2:13" s="81" customFormat="1" ht="16.5">
      <c r="B23" s="346" t="s">
        <v>25</v>
      </c>
      <c r="C23" s="470">
        <v>2100918.28195</v>
      </c>
      <c r="D23" s="382">
        <f>ROUND(+C23*$E$9,5)</f>
        <v>8082232.63066</v>
      </c>
      <c r="G23" s="284"/>
      <c r="I23" s="286"/>
      <c r="M23" s="166"/>
    </row>
    <row r="24" spans="2:13" s="81" customFormat="1" ht="16.5">
      <c r="B24" s="346" t="s">
        <v>24</v>
      </c>
      <c r="C24" s="470">
        <v>4462147.49292</v>
      </c>
      <c r="D24" s="382">
        <f>ROUND(+C24*$E$9,5)</f>
        <v>17165881.40526</v>
      </c>
      <c r="M24" s="166"/>
    </row>
    <row r="25" spans="2:13" s="81" customFormat="1" ht="9.75" customHeight="1">
      <c r="B25" s="82"/>
      <c r="C25" s="469"/>
      <c r="D25" s="389"/>
      <c r="M25" s="166"/>
    </row>
    <row r="26" spans="2:13" s="81" customFormat="1" ht="16.5">
      <c r="B26" s="345" t="s">
        <v>175</v>
      </c>
      <c r="C26" s="471">
        <f>SUM(C27:C28)</f>
        <v>173427.46366</v>
      </c>
      <c r="D26" s="381">
        <f>SUM(D27:D28)</f>
        <v>667175.4527</v>
      </c>
      <c r="G26" s="287"/>
      <c r="M26" s="166"/>
    </row>
    <row r="27" spans="2:13" s="81" customFormat="1" ht="16.5">
      <c r="B27" s="346" t="s">
        <v>25</v>
      </c>
      <c r="C27" s="470">
        <v>88153.65687</v>
      </c>
      <c r="D27" s="382">
        <f>ROUND(+C27*$E$9,5)</f>
        <v>339127.11798</v>
      </c>
      <c r="M27" s="166"/>
    </row>
    <row r="28" spans="2:13" s="81" customFormat="1" ht="16.5">
      <c r="B28" s="346" t="s">
        <v>24</v>
      </c>
      <c r="C28" s="470">
        <v>85273.80679</v>
      </c>
      <c r="D28" s="382">
        <f>ROUND(+C28*$E$9,5)</f>
        <v>328048.33472</v>
      </c>
      <c r="M28" s="166"/>
    </row>
    <row r="29" spans="2:13" s="81" customFormat="1" ht="9.75" customHeight="1">
      <c r="B29" s="82"/>
      <c r="C29" s="382"/>
      <c r="D29" s="389"/>
      <c r="M29" s="166"/>
    </row>
    <row r="30" spans="2:13" s="81" customFormat="1" ht="16.5">
      <c r="B30" s="347" t="s">
        <v>176</v>
      </c>
      <c r="C30" s="471">
        <f>+SUM(C31:C32)</f>
        <v>284976.33616</v>
      </c>
      <c r="D30" s="381">
        <f>SUM(D31:D32)</f>
        <v>1096303.96521</v>
      </c>
      <c r="M30" s="166"/>
    </row>
    <row r="31" spans="2:13" s="81" customFormat="1" ht="16.5">
      <c r="B31" s="346" t="s">
        <v>25</v>
      </c>
      <c r="C31" s="470">
        <v>277389.16334</v>
      </c>
      <c r="D31" s="382">
        <f>ROUND(+C31*$E$9,5)</f>
        <v>1067116.11137</v>
      </c>
      <c r="M31" s="166"/>
    </row>
    <row r="32" spans="2:13" s="81" customFormat="1" ht="16.5">
      <c r="B32" s="346" t="s">
        <v>24</v>
      </c>
      <c r="C32" s="470">
        <v>7587.17282</v>
      </c>
      <c r="D32" s="382">
        <f>ROUND(+C32*$E$9,5)</f>
        <v>29187.85384</v>
      </c>
      <c r="M32" s="166"/>
    </row>
    <row r="33" spans="2:13" s="81" customFormat="1" ht="9.75" customHeight="1">
      <c r="B33" s="194"/>
      <c r="C33" s="470"/>
      <c r="D33" s="382"/>
      <c r="M33" s="166"/>
    </row>
    <row r="34" spans="2:13" s="81" customFormat="1" ht="15" customHeight="1">
      <c r="B34" s="615" t="s">
        <v>60</v>
      </c>
      <c r="C34" s="617">
        <f>+C18+C14</f>
        <v>8711890.65465</v>
      </c>
      <c r="D34" s="617">
        <f>+D18+D14</f>
        <v>33514643.348440003</v>
      </c>
      <c r="M34" s="166"/>
    </row>
    <row r="35" spans="2:13" s="81" customFormat="1" ht="15" customHeight="1">
      <c r="B35" s="616"/>
      <c r="C35" s="618"/>
      <c r="D35" s="618"/>
      <c r="M35" s="166"/>
    </row>
    <row r="36" spans="3:6" ht="16.5">
      <c r="C36" s="193"/>
      <c r="F36" s="81"/>
    </row>
    <row r="37" spans="3:6" ht="16.5">
      <c r="C37" s="193"/>
      <c r="D37" s="102"/>
      <c r="F37" s="81"/>
    </row>
    <row r="38" spans="3:6" ht="16.5">
      <c r="C38" s="193"/>
      <c r="D38" s="193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9" t="s">
        <v>135</v>
      </c>
      <c r="C41" s="319"/>
      <c r="D41" s="319"/>
      <c r="M41" s="190"/>
    </row>
    <row r="42" spans="2:13" s="136" customFormat="1" ht="18">
      <c r="B42" s="319" t="s">
        <v>136</v>
      </c>
      <c r="C42" s="319"/>
      <c r="D42" s="319"/>
      <c r="M42" s="190"/>
    </row>
    <row r="43" spans="2:13" s="136" customFormat="1" ht="18">
      <c r="B43" s="343" t="s">
        <v>37</v>
      </c>
      <c r="C43" s="184"/>
      <c r="D43" s="184"/>
      <c r="M43" s="190"/>
    </row>
    <row r="44" spans="2:13" s="136" customFormat="1" ht="18">
      <c r="B44" s="613" t="str">
        <f>+B9</f>
        <v>Al 31 de agosto de 2022</v>
      </c>
      <c r="C44" s="613"/>
      <c r="D44" s="253"/>
      <c r="M44" s="190"/>
    </row>
    <row r="45" spans="2:13" s="65" customFormat="1" ht="9.75" customHeight="1">
      <c r="B45" s="614"/>
      <c r="C45" s="614"/>
      <c r="D45" s="614"/>
      <c r="M45" s="165"/>
    </row>
    <row r="46" spans="2:4" ht="16.5" customHeight="1">
      <c r="B46" s="619" t="s">
        <v>93</v>
      </c>
      <c r="C46" s="621" t="s">
        <v>86</v>
      </c>
      <c r="D46" s="611" t="s">
        <v>163</v>
      </c>
    </row>
    <row r="47" spans="2:13" s="81" customFormat="1" ht="16.5" customHeight="1">
      <c r="B47" s="620"/>
      <c r="C47" s="622"/>
      <c r="D47" s="612"/>
      <c r="M47" s="166"/>
    </row>
    <row r="48" spans="2:13" s="81" customFormat="1" ht="9.75" customHeight="1">
      <c r="B48" s="64"/>
      <c r="C48" s="161"/>
      <c r="D48" s="195"/>
      <c r="M48" s="166"/>
    </row>
    <row r="49" spans="2:13" s="81" customFormat="1" ht="16.5">
      <c r="B49" s="163" t="s">
        <v>63</v>
      </c>
      <c r="C49" s="468">
        <f>SUM(C50:C51)</f>
        <v>372538.35977</v>
      </c>
      <c r="D49" s="383">
        <f>SUM(D50:D51)</f>
        <v>1433155.07004</v>
      </c>
      <c r="F49" s="349"/>
      <c r="M49" s="166"/>
    </row>
    <row r="50" spans="2:13" s="81" customFormat="1" ht="16.5">
      <c r="B50" s="80" t="s">
        <v>24</v>
      </c>
      <c r="C50" s="469">
        <v>372538.35977</v>
      </c>
      <c r="D50" s="389">
        <f>ROUND(+C50*$E$9,5)</f>
        <v>1433155.07004</v>
      </c>
      <c r="F50" s="348"/>
      <c r="M50" s="166"/>
    </row>
    <row r="51" spans="2:13" s="81" customFormat="1" ht="21.75" customHeight="1" hidden="1">
      <c r="B51" s="82" t="s">
        <v>64</v>
      </c>
      <c r="C51" s="469">
        <v>0</v>
      </c>
      <c r="D51" s="389">
        <f>+C51*$E$9</f>
        <v>0</v>
      </c>
      <c r="M51" s="166"/>
    </row>
    <row r="52" spans="2:13" s="81" customFormat="1" ht="15" customHeight="1">
      <c r="B52" s="64"/>
      <c r="C52" s="470"/>
      <c r="D52" s="382"/>
      <c r="M52" s="166"/>
    </row>
    <row r="53" spans="2:13" s="81" customFormat="1" ht="16.5">
      <c r="B53" s="163" t="s">
        <v>62</v>
      </c>
      <c r="C53" s="468">
        <f>SUM(C54:C55)</f>
        <v>117208.84482</v>
      </c>
      <c r="D53" s="468">
        <f>SUM(D54:D55)</f>
        <v>450902.42602</v>
      </c>
      <c r="F53" s="349"/>
      <c r="M53" s="166"/>
    </row>
    <row r="54" spans="2:13" s="81" customFormat="1" ht="16.5">
      <c r="B54" s="80" t="s">
        <v>25</v>
      </c>
      <c r="C54" s="469">
        <f>+C58</f>
        <v>0</v>
      </c>
      <c r="D54" s="389">
        <f>+D58</f>
        <v>0</v>
      </c>
      <c r="F54" s="349"/>
      <c r="M54" s="166"/>
    </row>
    <row r="55" spans="2:13" s="81" customFormat="1" ht="16.5">
      <c r="B55" s="80" t="s">
        <v>24</v>
      </c>
      <c r="C55" s="469">
        <f>+C59</f>
        <v>117208.84482</v>
      </c>
      <c r="D55" s="389">
        <f>+D59</f>
        <v>450902.42602</v>
      </c>
      <c r="F55" s="348"/>
      <c r="M55" s="166"/>
    </row>
    <row r="56" spans="2:13" s="81" customFormat="1" ht="9.75" customHeight="1">
      <c r="B56" s="82"/>
      <c r="C56" s="469"/>
      <c r="D56" s="389"/>
      <c r="M56" s="166"/>
    </row>
    <row r="57" spans="2:13" s="81" customFormat="1" ht="16.5">
      <c r="B57" s="345" t="s">
        <v>174</v>
      </c>
      <c r="C57" s="471">
        <f>SUM(C58:C59)</f>
        <v>117208.84482</v>
      </c>
      <c r="D57" s="471">
        <f>SUM(D58:D59)</f>
        <v>450902.42602</v>
      </c>
      <c r="F57" s="349"/>
      <c r="M57" s="166"/>
    </row>
    <row r="58" spans="2:13" s="81" customFormat="1" ht="16.5" customHeight="1">
      <c r="B58" s="346" t="s">
        <v>25</v>
      </c>
      <c r="C58" s="470">
        <v>0</v>
      </c>
      <c r="D58" s="382">
        <f>ROUND(+C58*$E$9,5)</f>
        <v>0</v>
      </c>
      <c r="F58" s="348"/>
      <c r="M58" s="166"/>
    </row>
    <row r="59" spans="2:13" s="81" customFormat="1" ht="16.5" customHeight="1">
      <c r="B59" s="346" t="s">
        <v>24</v>
      </c>
      <c r="C59" s="470">
        <v>117208.84482</v>
      </c>
      <c r="D59" s="382">
        <f>ROUND(+C59*$E$9,5)</f>
        <v>450902.42602</v>
      </c>
      <c r="F59" s="206"/>
      <c r="M59" s="166"/>
    </row>
    <row r="60" spans="2:13" s="81" customFormat="1" ht="9.75" customHeight="1">
      <c r="B60" s="194"/>
      <c r="C60" s="470"/>
      <c r="D60" s="382"/>
      <c r="M60" s="166"/>
    </row>
    <row r="61" spans="2:13" s="81" customFormat="1" ht="15" customHeight="1">
      <c r="B61" s="615" t="s">
        <v>60</v>
      </c>
      <c r="C61" s="617">
        <f>+C53+C49</f>
        <v>489747.20459</v>
      </c>
      <c r="D61" s="617">
        <f>+D53+D49</f>
        <v>1884057.4960599998</v>
      </c>
      <c r="M61" s="166"/>
    </row>
    <row r="62" spans="2:13" s="81" customFormat="1" ht="15" customHeight="1">
      <c r="B62" s="616"/>
      <c r="C62" s="618"/>
      <c r="D62" s="618"/>
      <c r="F62" s="349"/>
      <c r="M62" s="166"/>
    </row>
    <row r="63" ht="12.75">
      <c r="C63" s="513"/>
    </row>
    <row r="64" spans="3:6" ht="12.75">
      <c r="C64" s="193"/>
      <c r="D64" s="131"/>
      <c r="F64" s="350"/>
    </row>
    <row r="65" ht="12.75">
      <c r="C65" s="192"/>
    </row>
  </sheetData>
  <sheetProtection/>
  <mergeCells count="16">
    <mergeCell ref="C34:C35"/>
    <mergeCell ref="C46:C47"/>
    <mergeCell ref="D46:D47"/>
    <mergeCell ref="B44:C44"/>
    <mergeCell ref="D34:D35"/>
    <mergeCell ref="B34:B35"/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9" t="s">
        <v>135</v>
      </c>
      <c r="C6" s="319"/>
      <c r="D6" s="319"/>
      <c r="K6" s="132"/>
    </row>
    <row r="7" spans="2:11" ht="18">
      <c r="B7" s="319" t="s">
        <v>134</v>
      </c>
      <c r="C7" s="319"/>
      <c r="D7" s="319"/>
      <c r="K7" s="132"/>
    </row>
    <row r="8" spans="2:11" ht="16.5">
      <c r="B8" s="343" t="s">
        <v>32</v>
      </c>
      <c r="C8" s="184"/>
      <c r="D8" s="184"/>
      <c r="K8" s="132"/>
    </row>
    <row r="9" spans="2:11" s="136" customFormat="1" ht="18">
      <c r="B9" s="133" t="str">
        <f>+'DEP-C2'!B9</f>
        <v>Al 31 de agosto de 2022</v>
      </c>
      <c r="C9" s="133"/>
      <c r="D9" s="266"/>
      <c r="E9" s="318">
        <f>+Portada!H39</f>
        <v>3.847</v>
      </c>
      <c r="K9" s="190"/>
    </row>
    <row r="10" spans="2:11" ht="9.75" customHeight="1">
      <c r="B10" s="623"/>
      <c r="C10" s="623"/>
      <c r="D10" s="623"/>
      <c r="K10" s="132"/>
    </row>
    <row r="11" spans="2:11" ht="16.5" customHeight="1">
      <c r="B11" s="619" t="s">
        <v>94</v>
      </c>
      <c r="C11" s="621" t="s">
        <v>86</v>
      </c>
      <c r="D11" s="611" t="s">
        <v>210</v>
      </c>
      <c r="K11" s="132"/>
    </row>
    <row r="12" spans="2:11" ht="16.5" customHeight="1">
      <c r="B12" s="620"/>
      <c r="C12" s="622"/>
      <c r="D12" s="612"/>
      <c r="F12" s="65"/>
      <c r="G12" s="65"/>
      <c r="H12" s="207"/>
      <c r="I12" s="207"/>
      <c r="K12" s="132"/>
    </row>
    <row r="13" spans="2:11" s="81" customFormat="1" ht="9.75" customHeight="1">
      <c r="B13" s="256"/>
      <c r="C13" s="104"/>
      <c r="D13" s="104"/>
      <c r="F13" s="65"/>
      <c r="G13" s="65"/>
      <c r="H13" s="207"/>
      <c r="I13" s="207"/>
      <c r="K13" s="166"/>
    </row>
    <row r="14" spans="2:11" s="65" customFormat="1" ht="16.5" customHeight="1">
      <c r="B14" s="351" t="s">
        <v>88</v>
      </c>
      <c r="C14" s="381">
        <f>+C16+C20</f>
        <v>4756077.17155</v>
      </c>
      <c r="D14" s="381">
        <f>+D16+D20</f>
        <v>18296628.87895</v>
      </c>
      <c r="E14" s="215"/>
      <c r="F14" s="349"/>
      <c r="H14" s="207"/>
      <c r="I14" s="207"/>
      <c r="K14" s="165"/>
    </row>
    <row r="15" spans="2:11" s="65" customFormat="1" ht="9.75" customHeight="1">
      <c r="B15" s="63"/>
      <c r="C15" s="472"/>
      <c r="D15" s="472"/>
      <c r="K15" s="165"/>
    </row>
    <row r="16" spans="2:11" s="65" customFormat="1" ht="16.5" customHeight="1">
      <c r="B16" s="352" t="s">
        <v>33</v>
      </c>
      <c r="C16" s="381">
        <f>SUM(C17:C18)</f>
        <v>4227777.77777</v>
      </c>
      <c r="D16" s="381">
        <f>SUM(D17:D18)</f>
        <v>16264261.11108</v>
      </c>
      <c r="E16" s="510"/>
      <c r="F16" s="463"/>
      <c r="H16" s="208"/>
      <c r="K16" s="165"/>
    </row>
    <row r="17" spans="2:11" s="65" customFormat="1" ht="16.5" customHeight="1">
      <c r="B17" s="344" t="s">
        <v>216</v>
      </c>
      <c r="C17" s="382">
        <v>3000000</v>
      </c>
      <c r="D17" s="382">
        <f>ROUND(+C17*$E$9,5)</f>
        <v>11541000</v>
      </c>
      <c r="F17" s="348"/>
      <c r="H17" s="208"/>
      <c r="K17" s="165"/>
    </row>
    <row r="18" spans="2:11" s="65" customFormat="1" ht="16.5" customHeight="1">
      <c r="B18" s="344" t="s">
        <v>227</v>
      </c>
      <c r="C18" s="382">
        <v>1227777.77777</v>
      </c>
      <c r="D18" s="382">
        <f>ROUND(+C18*$E$9,5)</f>
        <v>4723261.11108</v>
      </c>
      <c r="F18" s="348"/>
      <c r="H18" s="208"/>
      <c r="K18" s="165"/>
    </row>
    <row r="19" spans="2:11" s="65" customFormat="1" ht="12" customHeight="1">
      <c r="B19" s="64"/>
      <c r="C19" s="382"/>
      <c r="D19" s="382"/>
      <c r="H19" s="208"/>
      <c r="K19" s="165"/>
    </row>
    <row r="20" spans="2:11" s="65" customFormat="1" ht="16.5" customHeight="1">
      <c r="B20" s="352" t="s">
        <v>34</v>
      </c>
      <c r="C20" s="381">
        <f>SUM(C21:C26)</f>
        <v>528299.39378</v>
      </c>
      <c r="D20" s="381">
        <f>SUM(D21:D26)</f>
        <v>2032367.76787</v>
      </c>
      <c r="E20" s="510"/>
      <c r="F20" s="463"/>
      <c r="H20" s="208"/>
      <c r="K20" s="165"/>
    </row>
    <row r="21" spans="2:11" s="65" customFormat="1" ht="16.5" customHeight="1">
      <c r="B21" s="344" t="s">
        <v>217</v>
      </c>
      <c r="C21" s="382">
        <v>324230.19257</v>
      </c>
      <c r="D21" s="382">
        <f aca="true" t="shared" si="0" ref="D21:D26">ROUND(+C21*$E$9,5)</f>
        <v>1247313.55082</v>
      </c>
      <c r="E21" s="447"/>
      <c r="F21" s="348"/>
      <c r="H21" s="208"/>
      <c r="K21" s="165"/>
    </row>
    <row r="22" spans="2:11" s="65" customFormat="1" ht="16.5" customHeight="1">
      <c r="B22" s="344" t="s">
        <v>180</v>
      </c>
      <c r="C22" s="382">
        <v>149041.40901</v>
      </c>
      <c r="D22" s="382">
        <f t="shared" si="0"/>
        <v>573362.30046</v>
      </c>
      <c r="E22" s="447"/>
      <c r="F22" s="348"/>
      <c r="H22" s="208"/>
      <c r="K22" s="165"/>
    </row>
    <row r="23" spans="2:11" s="65" customFormat="1" ht="16.5" customHeight="1">
      <c r="B23" s="344" t="s">
        <v>0</v>
      </c>
      <c r="C23" s="382">
        <v>53462.14569</v>
      </c>
      <c r="D23" s="382">
        <f t="shared" si="0"/>
        <v>205668.87447</v>
      </c>
      <c r="E23" s="447"/>
      <c r="F23" s="348"/>
      <c r="G23" s="289"/>
      <c r="H23" s="208"/>
      <c r="K23" s="165"/>
    </row>
    <row r="24" spans="2:11" s="65" customFormat="1" ht="16.5" customHeight="1" hidden="1">
      <c r="B24" s="344" t="s">
        <v>235</v>
      </c>
      <c r="C24" s="382"/>
      <c r="D24" s="382">
        <f t="shared" si="0"/>
        <v>0</v>
      </c>
      <c r="E24" s="447"/>
      <c r="F24" s="348"/>
      <c r="G24" s="289"/>
      <c r="H24" s="208"/>
      <c r="K24" s="165"/>
    </row>
    <row r="25" spans="2:11" s="65" customFormat="1" ht="16.5" customHeight="1">
      <c r="B25" s="344" t="s">
        <v>183</v>
      </c>
      <c r="C25" s="382">
        <v>1565.64651</v>
      </c>
      <c r="D25" s="382">
        <f t="shared" si="0"/>
        <v>6023.04212</v>
      </c>
      <c r="E25" s="447"/>
      <c r="F25" s="348"/>
      <c r="G25" s="207"/>
      <c r="H25" s="207"/>
      <c r="K25" s="165"/>
    </row>
    <row r="26" spans="2:11" s="65" customFormat="1" ht="16.5" customHeight="1" hidden="1">
      <c r="B26" s="344" t="s">
        <v>181</v>
      </c>
      <c r="C26" s="382">
        <v>0</v>
      </c>
      <c r="D26" s="382">
        <f t="shared" si="0"/>
        <v>0</v>
      </c>
      <c r="F26" s="348"/>
      <c r="G26" s="207"/>
      <c r="H26" s="207"/>
      <c r="I26" s="207"/>
      <c r="K26" s="165"/>
    </row>
    <row r="27" spans="2:8" s="65" customFormat="1" ht="15" customHeight="1">
      <c r="B27" s="66"/>
      <c r="C27" s="382"/>
      <c r="D27" s="382"/>
      <c r="G27" s="224"/>
      <c r="H27" s="224"/>
    </row>
    <row r="28" spans="2:8" s="65" customFormat="1" ht="16.5" customHeight="1">
      <c r="B28" s="351" t="s">
        <v>89</v>
      </c>
      <c r="C28" s="381">
        <f>+C30+C38</f>
        <v>3955813.4831</v>
      </c>
      <c r="D28" s="381">
        <f>+D30+D38</f>
        <v>15218014.469488338</v>
      </c>
      <c r="F28" s="349"/>
      <c r="G28" s="207"/>
      <c r="H28" s="207"/>
    </row>
    <row r="29" spans="2:4" s="65" customFormat="1" ht="9.75" customHeight="1">
      <c r="B29" s="63"/>
      <c r="C29" s="472"/>
      <c r="D29" s="472"/>
    </row>
    <row r="30" spans="2:8" s="65" customFormat="1" ht="16.5" customHeight="1">
      <c r="B30" s="352" t="s">
        <v>33</v>
      </c>
      <c r="C30" s="381">
        <f>SUM(C31:C36)</f>
        <v>2830299.8273499995</v>
      </c>
      <c r="D30" s="381">
        <f>SUM(D31:D36)</f>
        <v>10888163.435819998</v>
      </c>
      <c r="E30" s="510"/>
      <c r="F30" s="463"/>
      <c r="H30" s="208"/>
    </row>
    <row r="31" spans="2:8" s="65" customFormat="1" ht="16.5" customHeight="1">
      <c r="B31" s="344" t="s">
        <v>215</v>
      </c>
      <c r="C31" s="382">
        <v>2329450.21887</v>
      </c>
      <c r="D31" s="382">
        <f aca="true" t="shared" si="1" ref="D31:D36">ROUND(+C31*$E$9,5)</f>
        <v>8961394.99199</v>
      </c>
      <c r="E31" s="380"/>
      <c r="F31" s="443"/>
      <c r="H31" s="208"/>
    </row>
    <row r="32" spans="2:8" s="65" customFormat="1" ht="16.5" customHeight="1">
      <c r="B32" s="344" t="s">
        <v>178</v>
      </c>
      <c r="C32" s="382">
        <v>188821.44824</v>
      </c>
      <c r="D32" s="382">
        <f t="shared" si="1"/>
        <v>726396.11138</v>
      </c>
      <c r="E32" s="380"/>
      <c r="F32" s="443"/>
      <c r="H32" s="208"/>
    </row>
    <row r="33" spans="2:8" s="65" customFormat="1" ht="16.5" customHeight="1">
      <c r="B33" s="344" t="s">
        <v>229</v>
      </c>
      <c r="C33" s="382">
        <v>187182.31695</v>
      </c>
      <c r="D33" s="382">
        <f t="shared" si="1"/>
        <v>720090.37331</v>
      </c>
      <c r="E33" s="380"/>
      <c r="F33" s="443"/>
      <c r="H33" s="208"/>
    </row>
    <row r="34" spans="2:8" s="65" customFormat="1" ht="16.5" customHeight="1">
      <c r="B34" s="344" t="s">
        <v>184</v>
      </c>
      <c r="C34" s="382">
        <v>79542.50065</v>
      </c>
      <c r="D34" s="382">
        <f t="shared" si="1"/>
        <v>306000</v>
      </c>
      <c r="E34" s="380"/>
      <c r="F34" s="443"/>
      <c r="H34" s="208"/>
    </row>
    <row r="35" spans="2:8" s="65" customFormat="1" ht="16.5" customHeight="1">
      <c r="B35" s="344" t="s">
        <v>230</v>
      </c>
      <c r="C35" s="382">
        <v>39519.231</v>
      </c>
      <c r="D35" s="382">
        <f t="shared" si="1"/>
        <v>152030.48166</v>
      </c>
      <c r="E35" s="380"/>
      <c r="F35" s="443"/>
      <c r="H35" s="208"/>
    </row>
    <row r="36" spans="2:8" s="65" customFormat="1" ht="16.5" customHeight="1">
      <c r="B36" s="344" t="s">
        <v>177</v>
      </c>
      <c r="C36" s="382">
        <v>5784.11164</v>
      </c>
      <c r="D36" s="382">
        <f t="shared" si="1"/>
        <v>22251.47748</v>
      </c>
      <c r="E36" s="380"/>
      <c r="F36" s="443"/>
      <c r="H36" s="208"/>
    </row>
    <row r="37" spans="2:8" s="65" customFormat="1" ht="12" customHeight="1">
      <c r="B37" s="64"/>
      <c r="C37" s="382"/>
      <c r="D37" s="382"/>
      <c r="H37" s="208"/>
    </row>
    <row r="38" spans="2:8" s="65" customFormat="1" ht="16.5" customHeight="1">
      <c r="B38" s="352" t="s">
        <v>34</v>
      </c>
      <c r="C38" s="381">
        <f>SUM(C39:C45)</f>
        <v>1125513.6557500002</v>
      </c>
      <c r="D38" s="381">
        <f>SUM(D39:D45)</f>
        <v>4329851.03366834</v>
      </c>
      <c r="E38" s="510"/>
      <c r="F38" s="511"/>
      <c r="H38" s="208"/>
    </row>
    <row r="39" spans="2:8" s="65" customFormat="1" ht="16.5" customHeight="1">
      <c r="B39" s="344" t="s">
        <v>218</v>
      </c>
      <c r="C39" s="382">
        <v>545683.8469</v>
      </c>
      <c r="D39" s="382">
        <f>ROUND(+C39*$E$9,5)</f>
        <v>2099245.75902</v>
      </c>
      <c r="F39" s="349"/>
      <c r="H39" s="208"/>
    </row>
    <row r="40" spans="2:8" s="65" customFormat="1" ht="16.5" customHeight="1">
      <c r="B40" s="344" t="s">
        <v>179</v>
      </c>
      <c r="C40" s="382">
        <v>464341.62263</v>
      </c>
      <c r="D40" s="382">
        <f>ROUND(+C40*$E$9,5)</f>
        <v>1786322.22226</v>
      </c>
      <c r="E40" s="380"/>
      <c r="F40" s="497"/>
      <c r="H40" s="208"/>
    </row>
    <row r="41" spans="2:8" s="65" customFormat="1" ht="16.5" customHeight="1">
      <c r="B41" s="344" t="s">
        <v>186</v>
      </c>
      <c r="C41" s="382">
        <v>41595.12602</v>
      </c>
      <c r="D41" s="382">
        <f>ROUND(+C41*$E$9,8)</f>
        <v>160016.44979894</v>
      </c>
      <c r="E41" s="380"/>
      <c r="F41" s="443"/>
      <c r="H41" s="208"/>
    </row>
    <row r="42" spans="2:8" s="65" customFormat="1" ht="16.5" customHeight="1">
      <c r="B42" s="344" t="s">
        <v>156</v>
      </c>
      <c r="C42" s="382">
        <v>31713.02313</v>
      </c>
      <c r="D42" s="382">
        <f>ROUND(+C42*$E$9,8)</f>
        <v>121999.99998111</v>
      </c>
      <c r="E42" s="380"/>
      <c r="F42" s="443"/>
      <c r="H42" s="208"/>
    </row>
    <row r="43" spans="2:8" s="65" customFormat="1" ht="16.5" customHeight="1">
      <c r="B43" s="344" t="s">
        <v>217</v>
      </c>
      <c r="C43" s="382">
        <v>26075.49368</v>
      </c>
      <c r="D43" s="382">
        <f>ROUND(+C43*$E$9,8)</f>
        <v>100312.42418696</v>
      </c>
      <c r="E43" s="380"/>
      <c r="F43" s="443"/>
      <c r="H43" s="208"/>
    </row>
    <row r="44" spans="2:8" s="65" customFormat="1" ht="16.5" customHeight="1">
      <c r="B44" s="344" t="s">
        <v>207</v>
      </c>
      <c r="C44" s="382">
        <v>16042.18502</v>
      </c>
      <c r="D44" s="382">
        <f>ROUND(+C44*$E$9,8)</f>
        <v>61714.28577194</v>
      </c>
      <c r="E44" s="380"/>
      <c r="F44" s="443"/>
      <c r="H44" s="208"/>
    </row>
    <row r="45" spans="2:8" s="65" customFormat="1" ht="16.5" customHeight="1">
      <c r="B45" s="344" t="s">
        <v>182</v>
      </c>
      <c r="C45" s="382">
        <v>62.35837</v>
      </c>
      <c r="D45" s="382">
        <f>ROUND(+C45*$E$9,8)</f>
        <v>239.89264939</v>
      </c>
      <c r="E45" s="380"/>
      <c r="F45" s="443"/>
      <c r="H45" s="208"/>
    </row>
    <row r="46" spans="2:8" s="65" customFormat="1" ht="9" customHeight="1">
      <c r="B46" s="64"/>
      <c r="C46" s="382"/>
      <c r="D46" s="382"/>
      <c r="H46" s="208"/>
    </row>
    <row r="47" spans="2:8" s="65" customFormat="1" ht="15" customHeight="1">
      <c r="B47" s="615" t="s">
        <v>60</v>
      </c>
      <c r="C47" s="617">
        <f>+C28+C14</f>
        <v>8711890.654649999</v>
      </c>
      <c r="D47" s="617">
        <f>+D28+D14</f>
        <v>33514643.348438337</v>
      </c>
      <c r="F47" s="349"/>
      <c r="H47" s="208"/>
    </row>
    <row r="48" spans="2:8" s="81" customFormat="1" ht="15" customHeight="1">
      <c r="B48" s="616"/>
      <c r="C48" s="618"/>
      <c r="D48" s="618"/>
      <c r="H48" s="208"/>
    </row>
    <row r="49" spans="2:8" s="81" customFormat="1" ht="7.5" customHeight="1">
      <c r="B49" s="105"/>
      <c r="C49" s="106"/>
      <c r="D49" s="106"/>
      <c r="H49" s="208"/>
    </row>
    <row r="50" spans="2:4" ht="12.75">
      <c r="B50" s="86" t="s">
        <v>248</v>
      </c>
      <c r="C50" s="512"/>
      <c r="D50" s="86"/>
    </row>
    <row r="51" spans="2:4" ht="12.75">
      <c r="B51" s="86" t="s">
        <v>219</v>
      </c>
      <c r="C51" s="459"/>
      <c r="D51" s="86"/>
    </row>
    <row r="52" spans="2:5" ht="14.25">
      <c r="B52" s="86" t="s">
        <v>259</v>
      </c>
      <c r="C52" s="86"/>
      <c r="D52" s="169"/>
      <c r="E52" s="192"/>
    </row>
    <row r="53" spans="2:5" ht="13.5" customHeight="1">
      <c r="B53" s="86" t="s">
        <v>260</v>
      </c>
      <c r="C53" s="86"/>
      <c r="D53" s="86"/>
      <c r="E53" s="192"/>
    </row>
    <row r="54" spans="2:5" ht="12.75">
      <c r="B54" s="455"/>
      <c r="C54" s="192"/>
      <c r="D54" s="192"/>
      <c r="E54" s="192"/>
    </row>
    <row r="55" spans="2:5" ht="12.75">
      <c r="B55" s="86"/>
      <c r="C55" s="192"/>
      <c r="D55" s="192"/>
      <c r="E55" s="192"/>
    </row>
    <row r="56" spans="3:5" ht="12.75">
      <c r="C56" s="192"/>
      <c r="D56" s="192"/>
      <c r="E56" s="192"/>
    </row>
    <row r="57" spans="2:4" s="136" customFormat="1" ht="18">
      <c r="B57" s="129" t="s">
        <v>117</v>
      </c>
      <c r="C57" s="129"/>
      <c r="D57" s="129"/>
    </row>
    <row r="58" spans="2:4" ht="18">
      <c r="B58" s="319" t="s">
        <v>135</v>
      </c>
      <c r="C58" s="319"/>
      <c r="D58" s="319"/>
    </row>
    <row r="59" spans="2:4" ht="18">
      <c r="B59" s="319" t="s">
        <v>136</v>
      </c>
      <c r="C59" s="319"/>
      <c r="D59" s="319"/>
    </row>
    <row r="60" spans="2:4" ht="16.5">
      <c r="B60" s="343" t="s">
        <v>32</v>
      </c>
      <c r="C60" s="184"/>
      <c r="D60" s="184"/>
    </row>
    <row r="61" spans="2:4" s="136" customFormat="1" ht="18">
      <c r="B61" s="133" t="str">
        <f>+B9</f>
        <v>Al 31 de agosto de 2022</v>
      </c>
      <c r="C61" s="133"/>
      <c r="D61" s="253"/>
    </row>
    <row r="62" spans="2:4" ht="9.75" customHeight="1">
      <c r="B62" s="623"/>
      <c r="C62" s="623"/>
      <c r="D62" s="623"/>
    </row>
    <row r="63" spans="2:4" ht="16.5" customHeight="1">
      <c r="B63" s="619" t="s">
        <v>94</v>
      </c>
      <c r="C63" s="621" t="s">
        <v>86</v>
      </c>
      <c r="D63" s="611" t="s">
        <v>210</v>
      </c>
    </row>
    <row r="64" spans="2:4" ht="16.5" customHeight="1">
      <c r="B64" s="620"/>
      <c r="C64" s="622"/>
      <c r="D64" s="612"/>
    </row>
    <row r="65" spans="2:4" s="81" customFormat="1" ht="9.75" customHeight="1">
      <c r="B65" s="256"/>
      <c r="C65" s="104"/>
      <c r="D65" s="104"/>
    </row>
    <row r="66" spans="2:4" s="81" customFormat="1" ht="16.5" customHeight="1">
      <c r="B66" s="351" t="s">
        <v>234</v>
      </c>
      <c r="C66" s="381">
        <f>+C68+C70</f>
        <v>0</v>
      </c>
      <c r="D66" s="381">
        <f>+D68+D70</f>
        <v>0</v>
      </c>
    </row>
    <row r="67" spans="2:4" s="81" customFormat="1" ht="9.75" customHeight="1" hidden="1">
      <c r="B67" s="500"/>
      <c r="C67" s="104"/>
      <c r="D67" s="104"/>
    </row>
    <row r="68" spans="2:4" s="81" customFormat="1" ht="16.5" hidden="1">
      <c r="B68" s="352" t="s">
        <v>33</v>
      </c>
      <c r="C68" s="381">
        <v>0</v>
      </c>
      <c r="D68" s="381">
        <v>0</v>
      </c>
    </row>
    <row r="69" spans="2:4" s="81" customFormat="1" ht="9.75" customHeight="1" hidden="1">
      <c r="B69" s="500"/>
      <c r="C69" s="104"/>
      <c r="D69" s="104"/>
    </row>
    <row r="70" spans="2:4" s="81" customFormat="1" ht="16.5" hidden="1">
      <c r="B70" s="352" t="s">
        <v>34</v>
      </c>
      <c r="C70" s="381">
        <f>SUM(C71:C71)</f>
        <v>0</v>
      </c>
      <c r="D70" s="381">
        <f>SUM(D71:D71)</f>
        <v>0</v>
      </c>
    </row>
    <row r="71" spans="2:4" s="81" customFormat="1" ht="16.5" hidden="1">
      <c r="B71" s="344"/>
      <c r="C71" s="382">
        <v>0</v>
      </c>
      <c r="D71" s="382">
        <f>ROUND(+C71*$E$9,8)</f>
        <v>0</v>
      </c>
    </row>
    <row r="72" spans="2:4" s="81" customFormat="1" ht="12" customHeight="1">
      <c r="B72" s="500"/>
      <c r="C72" s="104"/>
      <c r="D72" s="104"/>
    </row>
    <row r="73" spans="2:6" s="65" customFormat="1" ht="16.5" customHeight="1">
      <c r="B73" s="351" t="s">
        <v>232</v>
      </c>
      <c r="C73" s="381">
        <f>+C75+C80</f>
        <v>489747.20459</v>
      </c>
      <c r="D73" s="381">
        <f>+D75+D80</f>
        <v>1884057.4960577302</v>
      </c>
      <c r="F73" s="349"/>
    </row>
    <row r="74" spans="2:8" s="65" customFormat="1" ht="9.75" customHeight="1">
      <c r="B74" s="64"/>
      <c r="C74" s="382"/>
      <c r="D74" s="382"/>
      <c r="H74" s="208"/>
    </row>
    <row r="75" spans="2:8" s="65" customFormat="1" ht="16.5" customHeight="1">
      <c r="B75" s="352" t="s">
        <v>33</v>
      </c>
      <c r="C75" s="381">
        <f>SUM(C76:C78)</f>
        <v>112208.84482</v>
      </c>
      <c r="D75" s="381">
        <f>SUM(D76:D78)</f>
        <v>431667.42602254</v>
      </c>
      <c r="F75" s="349"/>
      <c r="G75" s="209"/>
      <c r="H75" s="209"/>
    </row>
    <row r="76" spans="2:8" s="65" customFormat="1" ht="16.5" customHeight="1">
      <c r="B76" s="344" t="s">
        <v>253</v>
      </c>
      <c r="C76" s="382">
        <v>50000</v>
      </c>
      <c r="D76" s="382">
        <f>ROUND(+C76*$E$9,8)</f>
        <v>192350</v>
      </c>
      <c r="F76" s="349"/>
      <c r="G76" s="209"/>
      <c r="H76" s="209"/>
    </row>
    <row r="77" spans="2:8" s="65" customFormat="1" ht="16.5" customHeight="1">
      <c r="B77" s="344" t="s">
        <v>245</v>
      </c>
      <c r="C77" s="382">
        <v>34000</v>
      </c>
      <c r="D77" s="382">
        <f>ROUND(+C77*$E$9,8)</f>
        <v>130798</v>
      </c>
      <c r="F77" s="349"/>
      <c r="G77" s="209"/>
      <c r="H77" s="209"/>
    </row>
    <row r="78" spans="2:8" s="65" customFormat="1" ht="16.5" customHeight="1">
      <c r="B78" s="344" t="s">
        <v>252</v>
      </c>
      <c r="C78" s="382">
        <v>28208.84482</v>
      </c>
      <c r="D78" s="382">
        <f>ROUND(+C78*$E$9,8)</f>
        <v>108519.42602254</v>
      </c>
      <c r="F78" s="349"/>
      <c r="G78" s="209"/>
      <c r="H78" s="209"/>
    </row>
    <row r="79" spans="2:4" s="65" customFormat="1" ht="9.75" customHeight="1">
      <c r="B79" s="63"/>
      <c r="C79" s="472"/>
      <c r="D79" s="472"/>
    </row>
    <row r="80" spans="2:8" s="65" customFormat="1" ht="16.5" customHeight="1">
      <c r="B80" s="352" t="s">
        <v>34</v>
      </c>
      <c r="C80" s="381">
        <f>SUM(C81:C86)</f>
        <v>377538.35977</v>
      </c>
      <c r="D80" s="381">
        <f>SUM(D81:D86)</f>
        <v>1452390.07003519</v>
      </c>
      <c r="F80" s="349"/>
      <c r="H80" s="208"/>
    </row>
    <row r="81" spans="2:8" s="65" customFormat="1" ht="16.5" customHeight="1">
      <c r="B81" s="344" t="s">
        <v>185</v>
      </c>
      <c r="C81" s="382">
        <v>159353.54836</v>
      </c>
      <c r="D81" s="382">
        <f aca="true" t="shared" si="2" ref="D81:D86">ROUND(+C81*$E$9,8)</f>
        <v>613033.10054092</v>
      </c>
      <c r="E81" s="380"/>
      <c r="F81" s="443"/>
      <c r="H81" s="208"/>
    </row>
    <row r="82" spans="2:8" s="65" customFormat="1" ht="16.5" customHeight="1">
      <c r="B82" s="344" t="s">
        <v>156</v>
      </c>
      <c r="C82" s="382">
        <v>100212.09219</v>
      </c>
      <c r="D82" s="382">
        <f t="shared" si="2"/>
        <v>385515.91865493</v>
      </c>
      <c r="E82" s="380"/>
      <c r="F82" s="443"/>
      <c r="H82" s="208"/>
    </row>
    <row r="83" spans="2:8" s="65" customFormat="1" ht="16.5" customHeight="1">
      <c r="B83" s="344" t="s">
        <v>183</v>
      </c>
      <c r="C83" s="382">
        <v>63452.04055</v>
      </c>
      <c r="D83" s="382">
        <f t="shared" si="2"/>
        <v>244099.99999585</v>
      </c>
      <c r="E83" s="380"/>
      <c r="F83" s="443"/>
      <c r="H83" s="208"/>
    </row>
    <row r="84" spans="2:8" s="65" customFormat="1" ht="16.5" customHeight="1">
      <c r="B84" s="344" t="s">
        <v>186</v>
      </c>
      <c r="C84" s="382">
        <v>43499.10342</v>
      </c>
      <c r="D84" s="382">
        <f t="shared" si="2"/>
        <v>167341.05085674</v>
      </c>
      <c r="E84" s="517"/>
      <c r="F84" s="443"/>
      <c r="H84" s="208"/>
    </row>
    <row r="85" spans="2:8" s="65" customFormat="1" ht="16.5" customHeight="1">
      <c r="B85" s="344" t="s">
        <v>249</v>
      </c>
      <c r="C85" s="382">
        <v>11021.57525</v>
      </c>
      <c r="D85" s="382">
        <f t="shared" si="2"/>
        <v>42399.99998675</v>
      </c>
      <c r="E85" s="517"/>
      <c r="F85" s="443"/>
      <c r="H85" s="208"/>
    </row>
    <row r="86" spans="2:8" s="65" customFormat="1" ht="16.5" customHeight="1" hidden="1">
      <c r="B86" s="344" t="s">
        <v>0</v>
      </c>
      <c r="C86" s="382">
        <v>0</v>
      </c>
      <c r="D86" s="382">
        <f t="shared" si="2"/>
        <v>0</v>
      </c>
      <c r="E86" s="517"/>
      <c r="F86" s="443"/>
      <c r="H86" s="208"/>
    </row>
    <row r="87" spans="2:8" s="65" customFormat="1" ht="9" customHeight="1">
      <c r="B87" s="64"/>
      <c r="C87" s="382"/>
      <c r="D87" s="382"/>
      <c r="H87" s="208"/>
    </row>
    <row r="88" spans="2:8" s="65" customFormat="1" ht="15" customHeight="1">
      <c r="B88" s="624" t="s">
        <v>60</v>
      </c>
      <c r="C88" s="617">
        <f>+C66+C73</f>
        <v>489747.20459</v>
      </c>
      <c r="D88" s="617">
        <f>+D66+D73</f>
        <v>1884057.4960577302</v>
      </c>
      <c r="F88" s="349"/>
      <c r="H88" s="208"/>
    </row>
    <row r="89" spans="2:8" s="81" customFormat="1" ht="15" customHeight="1">
      <c r="B89" s="625"/>
      <c r="C89" s="618"/>
      <c r="D89" s="618"/>
      <c r="F89" s="216"/>
      <c r="H89" s="208"/>
    </row>
    <row r="90" ht="12.75">
      <c r="C90" s="192"/>
    </row>
    <row r="91" spans="3:4" ht="12.75">
      <c r="C91" s="102"/>
      <c r="D91" s="288"/>
    </row>
    <row r="92" spans="3:4" ht="12.75">
      <c r="C92" s="290"/>
      <c r="D92" s="290"/>
    </row>
    <row r="93" ht="12.75">
      <c r="C93" s="434"/>
    </row>
    <row r="94" ht="12.75">
      <c r="C94" s="434"/>
    </row>
    <row r="95" ht="12.75">
      <c r="C95" s="434"/>
    </row>
    <row r="96" ht="12.75">
      <c r="C96" s="434"/>
    </row>
    <row r="97" ht="12.75">
      <c r="C97" s="434"/>
    </row>
    <row r="98" ht="12.75">
      <c r="C98" s="434"/>
    </row>
    <row r="99" ht="12.75">
      <c r="C99" s="434"/>
    </row>
  </sheetData>
  <sheetProtection/>
  <mergeCells count="14">
    <mergeCell ref="D11:D12"/>
    <mergeCell ref="C47:C48"/>
    <mergeCell ref="B47:B48"/>
    <mergeCell ref="C63:C64"/>
    <mergeCell ref="D63:D64"/>
    <mergeCell ref="B11:B12"/>
    <mergeCell ref="D47:D48"/>
    <mergeCell ref="C11:C12"/>
    <mergeCell ref="B10:D10"/>
    <mergeCell ref="B88:B89"/>
    <mergeCell ref="C88:C89"/>
    <mergeCell ref="D88:D89"/>
    <mergeCell ref="B62:D62"/>
    <mergeCell ref="B63:B64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8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8"/>
    </row>
    <row r="6" spans="2:9" ht="18">
      <c r="B6" s="319" t="s">
        <v>135</v>
      </c>
      <c r="C6" s="319"/>
      <c r="D6" s="319"/>
      <c r="I6" s="288"/>
    </row>
    <row r="7" spans="2:4" ht="18">
      <c r="B7" s="319" t="s">
        <v>134</v>
      </c>
      <c r="C7" s="319"/>
      <c r="D7" s="319"/>
    </row>
    <row r="8" spans="2:4" ht="16.5">
      <c r="B8" s="343" t="s">
        <v>1</v>
      </c>
      <c r="C8" s="184"/>
      <c r="D8" s="184"/>
    </row>
    <row r="9" spans="2:5" ht="15.75">
      <c r="B9" s="133" t="str">
        <f>+'DEP-C2'!B9</f>
        <v>Al 31 de agosto de 2022</v>
      </c>
      <c r="C9" s="133"/>
      <c r="D9" s="266"/>
      <c r="E9" s="318">
        <f>+Portada!H39</f>
        <v>3.847</v>
      </c>
    </row>
    <row r="10" spans="2:4" ht="9.75" customHeight="1">
      <c r="B10" s="623"/>
      <c r="C10" s="623"/>
      <c r="D10" s="623"/>
    </row>
    <row r="11" spans="2:4" ht="16.5" customHeight="1">
      <c r="B11" s="609" t="s">
        <v>149</v>
      </c>
      <c r="C11" s="611" t="s">
        <v>86</v>
      </c>
      <c r="D11" s="630" t="s">
        <v>163</v>
      </c>
    </row>
    <row r="12" spans="2:8" s="81" customFormat="1" ht="16.5" customHeight="1">
      <c r="B12" s="610"/>
      <c r="C12" s="612"/>
      <c r="D12" s="631"/>
      <c r="H12" s="206"/>
    </row>
    <row r="13" spans="2:8" s="81" customFormat="1" ht="9.75" customHeight="1">
      <c r="B13" s="254"/>
      <c r="C13" s="505"/>
      <c r="D13" s="138"/>
      <c r="H13" s="206"/>
    </row>
    <row r="14" spans="2:9" s="65" customFormat="1" ht="16.5" customHeight="1">
      <c r="B14" s="362" t="s">
        <v>0</v>
      </c>
      <c r="C14" s="506">
        <f>SUM(C15:C16)</f>
        <v>4425666.9146</v>
      </c>
      <c r="D14" s="471">
        <f>SUM(D15:D16)</f>
        <v>17025540.6204662</v>
      </c>
      <c r="E14" s="219"/>
      <c r="F14" s="349"/>
      <c r="G14" s="291"/>
      <c r="H14" s="291"/>
      <c r="I14" s="291"/>
    </row>
    <row r="15" spans="2:8" s="65" customFormat="1" ht="16.5" customHeight="1">
      <c r="B15" s="69" t="s">
        <v>24</v>
      </c>
      <c r="C15" s="507">
        <v>469853.4315</v>
      </c>
      <c r="D15" s="470">
        <f>ROUND(+C15*$E$9,8)</f>
        <v>1807526.1509805</v>
      </c>
      <c r="E15" s="457"/>
      <c r="F15" s="348"/>
      <c r="G15" s="353"/>
      <c r="H15" s="291"/>
    </row>
    <row r="16" spans="2:8" s="65" customFormat="1" ht="16.5" customHeight="1">
      <c r="B16" s="69" t="s">
        <v>25</v>
      </c>
      <c r="C16" s="507">
        <v>3955813.4831</v>
      </c>
      <c r="D16" s="470">
        <f>ROUND(+C16*$E$9,8)</f>
        <v>15218014.4694857</v>
      </c>
      <c r="E16" s="457"/>
      <c r="F16" s="348"/>
      <c r="G16" s="291"/>
      <c r="H16" s="291"/>
    </row>
    <row r="17" spans="2:8" s="65" customFormat="1" ht="12" customHeight="1">
      <c r="B17" s="69"/>
      <c r="C17" s="507"/>
      <c r="D17" s="470"/>
      <c r="E17" s="456"/>
      <c r="H17" s="210"/>
    </row>
    <row r="18" spans="2:8" s="65" customFormat="1" ht="16.5" customHeight="1">
      <c r="B18" s="362" t="s">
        <v>187</v>
      </c>
      <c r="C18" s="506">
        <f>SUM(C19:C19)</f>
        <v>58445.96228</v>
      </c>
      <c r="D18" s="471">
        <f>SUM(D19:D19)</f>
        <v>224841.61689116</v>
      </c>
      <c r="E18" s="456"/>
      <c r="F18" s="349"/>
      <c r="G18" s="292"/>
      <c r="H18" s="292"/>
    </row>
    <row r="19" spans="2:8" s="65" customFormat="1" ht="16.5" customHeight="1">
      <c r="B19" s="69" t="s">
        <v>24</v>
      </c>
      <c r="C19" s="507">
        <v>58445.96228</v>
      </c>
      <c r="D19" s="470">
        <f>ROUND(+C19*$E$9,8)</f>
        <v>224841.61689116</v>
      </c>
      <c r="E19" s="457"/>
      <c r="F19" s="348"/>
      <c r="H19" s="210"/>
    </row>
    <row r="20" spans="2:8" s="65" customFormat="1" ht="11.25" customHeight="1">
      <c r="B20" s="69"/>
      <c r="C20" s="507"/>
      <c r="D20" s="470"/>
      <c r="E20" s="456"/>
      <c r="H20" s="210"/>
    </row>
    <row r="21" spans="2:8" s="65" customFormat="1" ht="16.5" customHeight="1">
      <c r="B21" s="362" t="s">
        <v>188</v>
      </c>
      <c r="C21" s="506">
        <f>+C22</f>
        <v>4227777.77777</v>
      </c>
      <c r="D21" s="471">
        <f>+D22</f>
        <v>16264261.1110812</v>
      </c>
      <c r="E21" s="456"/>
      <c r="F21" s="349"/>
      <c r="H21" s="210"/>
    </row>
    <row r="22" spans="2:8" s="65" customFormat="1" ht="16.5" customHeight="1">
      <c r="B22" s="69" t="s">
        <v>24</v>
      </c>
      <c r="C22" s="507">
        <v>4227777.77777</v>
      </c>
      <c r="D22" s="470">
        <f>ROUND(+C22*$E$9,8)</f>
        <v>16264261.1110812</v>
      </c>
      <c r="E22" s="457"/>
      <c r="F22" s="348"/>
      <c r="H22" s="210"/>
    </row>
    <row r="23" spans="2:8" s="65" customFormat="1" ht="9.75" customHeight="1">
      <c r="B23" s="68"/>
      <c r="C23" s="508"/>
      <c r="D23" s="469"/>
      <c r="F23" s="348"/>
      <c r="H23" s="210"/>
    </row>
    <row r="24" spans="2:8" s="65" customFormat="1" ht="15" customHeight="1">
      <c r="B24" s="615" t="s">
        <v>60</v>
      </c>
      <c r="C24" s="628">
        <f>+C18+C14+C21</f>
        <v>8711890.654649999</v>
      </c>
      <c r="D24" s="626">
        <f>+D18+D14+D21</f>
        <v>33514643.34843856</v>
      </c>
      <c r="F24" s="349"/>
      <c r="H24" s="210"/>
    </row>
    <row r="25" spans="2:8" s="81" customFormat="1" ht="15" customHeight="1">
      <c r="B25" s="616"/>
      <c r="C25" s="629"/>
      <c r="D25" s="627"/>
      <c r="H25" s="206"/>
    </row>
    <row r="26" spans="2:8" s="81" customFormat="1" ht="7.5" customHeight="1">
      <c r="B26" s="251"/>
      <c r="C26" s="139"/>
      <c r="D26" s="139"/>
      <c r="H26" s="206"/>
    </row>
    <row r="27" spans="2:8" s="65" customFormat="1" ht="17.25" customHeight="1">
      <c r="B27" s="452" t="s">
        <v>189</v>
      </c>
      <c r="C27" s="514"/>
      <c r="D27" s="452"/>
      <c r="H27" s="210"/>
    </row>
    <row r="28" spans="2:8" s="65" customFormat="1" ht="17.25" customHeight="1">
      <c r="B28" s="452" t="s">
        <v>190</v>
      </c>
      <c r="C28" s="453"/>
      <c r="D28" s="452"/>
      <c r="H28" s="210"/>
    </row>
    <row r="29" spans="3:4" ht="12.75">
      <c r="C29" s="245"/>
      <c r="D29" s="245"/>
    </row>
    <row r="30" ht="12.75">
      <c r="C30" s="293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20"/>
    </row>
    <row r="34" spans="2:8" s="136" customFormat="1" ht="18">
      <c r="B34" s="319" t="s">
        <v>135</v>
      </c>
      <c r="C34" s="319"/>
      <c r="D34" s="319"/>
      <c r="H34" s="220"/>
    </row>
    <row r="35" spans="2:8" s="136" customFormat="1" ht="18">
      <c r="B35" s="319" t="s">
        <v>136</v>
      </c>
      <c r="C35" s="319"/>
      <c r="D35" s="319"/>
      <c r="H35" s="220"/>
    </row>
    <row r="36" spans="2:8" s="136" customFormat="1" ht="18">
      <c r="B36" s="343" t="s">
        <v>1</v>
      </c>
      <c r="C36" s="184"/>
      <c r="D36" s="184"/>
      <c r="H36" s="220"/>
    </row>
    <row r="37" spans="2:8" s="136" customFormat="1" ht="18">
      <c r="B37" s="133" t="str">
        <f>+B9</f>
        <v>Al 31 de agosto de 2022</v>
      </c>
      <c r="C37" s="133"/>
      <c r="D37" s="253"/>
      <c r="H37" s="220"/>
    </row>
    <row r="38" spans="2:4" ht="9.75" customHeight="1">
      <c r="B38" s="623"/>
      <c r="C38" s="623"/>
      <c r="D38" s="623"/>
    </row>
    <row r="39" spans="2:4" ht="16.5" customHeight="1">
      <c r="B39" s="609" t="s">
        <v>149</v>
      </c>
      <c r="C39" s="611" t="s">
        <v>86</v>
      </c>
      <c r="D39" s="611" t="s">
        <v>163</v>
      </c>
    </row>
    <row r="40" spans="2:8" s="81" customFormat="1" ht="16.5" customHeight="1">
      <c r="B40" s="610"/>
      <c r="C40" s="612"/>
      <c r="D40" s="612"/>
      <c r="H40" s="206"/>
    </row>
    <row r="41" spans="2:8" s="81" customFormat="1" ht="9.75" customHeight="1">
      <c r="B41" s="254"/>
      <c r="C41" s="260"/>
      <c r="D41" s="140"/>
      <c r="H41" s="206"/>
    </row>
    <row r="42" spans="2:8" s="65" customFormat="1" ht="16.5" customHeight="1">
      <c r="B42" s="362" t="s">
        <v>0</v>
      </c>
      <c r="C42" s="381">
        <f>SUM(C43:C44)</f>
        <v>323929.05382</v>
      </c>
      <c r="D42" s="471">
        <f>SUM(D43:D44)</f>
        <v>1246155.07004554</v>
      </c>
      <c r="E42" s="219"/>
      <c r="H42" s="210"/>
    </row>
    <row r="43" spans="2:8" s="65" customFormat="1" ht="16.5" customHeight="1">
      <c r="B43" s="69" t="s">
        <v>24</v>
      </c>
      <c r="C43" s="382">
        <v>323929.05382</v>
      </c>
      <c r="D43" s="470">
        <f>ROUND(+C43*$E$9,8)</f>
        <v>1246155.07004554</v>
      </c>
      <c r="E43" s="219"/>
      <c r="F43" s="361"/>
      <c r="H43" s="210"/>
    </row>
    <row r="44" spans="2:8" s="65" customFormat="1" ht="16.5" customHeight="1" hidden="1">
      <c r="B44" s="69" t="s">
        <v>25</v>
      </c>
      <c r="C44" s="382">
        <v>0</v>
      </c>
      <c r="D44" s="470">
        <f>ROUND(+C44*$E$9,8)</f>
        <v>0</v>
      </c>
      <c r="E44" s="219"/>
      <c r="F44" s="361"/>
      <c r="H44" s="210"/>
    </row>
    <row r="45" spans="2:8" s="65" customFormat="1" ht="12" customHeight="1">
      <c r="B45" s="69"/>
      <c r="C45" s="382"/>
      <c r="D45" s="470"/>
      <c r="E45" s="219"/>
      <c r="H45" s="210"/>
    </row>
    <row r="46" spans="2:8" s="65" customFormat="1" ht="16.5" customHeight="1">
      <c r="B46" s="362" t="s">
        <v>158</v>
      </c>
      <c r="C46" s="381">
        <f>+C47</f>
        <v>165818.15077</v>
      </c>
      <c r="D46" s="471">
        <f>+D47</f>
        <v>637902.42601219</v>
      </c>
      <c r="E46" s="221"/>
      <c r="F46" s="109"/>
      <c r="H46" s="210"/>
    </row>
    <row r="47" spans="2:8" s="65" customFormat="1" ht="16.5" customHeight="1">
      <c r="B47" s="69" t="s">
        <v>24</v>
      </c>
      <c r="C47" s="382">
        <v>165818.15077</v>
      </c>
      <c r="D47" s="470">
        <f>ROUND(+C47*$E$9,8)</f>
        <v>637902.42601219</v>
      </c>
      <c r="E47" s="221"/>
      <c r="F47" s="353"/>
      <c r="H47" s="210"/>
    </row>
    <row r="48" spans="2:8" s="65" customFormat="1" ht="9.75" customHeight="1">
      <c r="B48" s="68"/>
      <c r="C48" s="389"/>
      <c r="D48" s="469"/>
      <c r="H48" s="210"/>
    </row>
    <row r="49" spans="2:8" s="65" customFormat="1" ht="15" customHeight="1">
      <c r="B49" s="615" t="s">
        <v>60</v>
      </c>
      <c r="C49" s="617">
        <f>+C42+C46</f>
        <v>489747.20459</v>
      </c>
      <c r="D49" s="626">
        <f>+D42+D46</f>
        <v>1884057.4960577302</v>
      </c>
      <c r="H49" s="210"/>
    </row>
    <row r="50" spans="2:8" s="81" customFormat="1" ht="15" customHeight="1">
      <c r="B50" s="616"/>
      <c r="C50" s="618"/>
      <c r="D50" s="627"/>
      <c r="H50" s="206"/>
    </row>
    <row r="51" ht="4.5" customHeight="1"/>
    <row r="52" spans="3:4" ht="12.75">
      <c r="C52" s="434"/>
      <c r="D52" s="245"/>
    </row>
    <row r="53" ht="12.75">
      <c r="C53" s="168"/>
    </row>
    <row r="56" ht="12.75">
      <c r="C56" s="168"/>
    </row>
  </sheetData>
  <sheetProtection/>
  <mergeCells count="14">
    <mergeCell ref="B10:D10"/>
    <mergeCell ref="C24:C25"/>
    <mergeCell ref="D11:D12"/>
    <mergeCell ref="B11:B12"/>
    <mergeCell ref="B38:D38"/>
    <mergeCell ref="D24:D25"/>
    <mergeCell ref="B49:B50"/>
    <mergeCell ref="C49:C50"/>
    <mergeCell ref="D49:D50"/>
    <mergeCell ref="B39:B40"/>
    <mergeCell ref="C11:C12"/>
    <mergeCell ref="B24:B25"/>
    <mergeCell ref="C39:C40"/>
    <mergeCell ref="D39:D40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2022-10-03T14:45:04Z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