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'DGRGL-C6'!$A$1:$D$180</definedName>
    <definedName name="_xlnm.Print_Area" localSheetId="10">'DGRGL-C7'!$B$5:$N$40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'DGRGL-C7'!$B$51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<sst xmlns="http://schemas.openxmlformats.org/spreadsheetml/2006/main" count="552" uniqueCount="335">
  <si>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</si>
  <si>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</si>
  <si>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</si>
  <si>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</si>
  <si>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</si>
  <si>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</si>
  <si>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</si>
  <si>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</si>
  <si>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</si>
  <si>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</si>
  <si>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</si>
  <si>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</si>
  <si>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</si>
  <si>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</si>
  <si>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</si>
  <si>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</si>
  <si>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</si>
  <si>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</si>
  <si>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</si>
  <si>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</si>
  <si>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</si>
  <si>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</si>
  <si>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</si>
  <si>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</si>
  <si>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</si>
  <si>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</si>
  <si>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</si>
  <si>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</si>
  <si>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</si>
  <si>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</si>
  <si>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</si>
  <si>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</si>
  <si>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</si>
  <si>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</si>
  <si>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</si>
  <si>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</si>
  <si>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</si>
  <si>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</si>
  <si>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</si>
  <si>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</si>
  <si>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</si>
  <si>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</si>
  <si>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</si>
  <si>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</si>
  <si>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</si>
  <si>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</si>
  <si>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</si>
  <si>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</si>
  <si>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</si>
  <si>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</si>
  <si>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</si>
  <si>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</si>
  <si>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</si>
  <si>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</si>
  <si>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</si>
  <si>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</si>
  <si>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</si>
  <si>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</si>
  <si>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</si>
  <si>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</si>
  <si>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</si>
  <si>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</si>
  <si>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</si>
  <si>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</si>
  <si>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</si>
  <si>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</si>
  <si>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</si>
  <si>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</si>
  <si>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</si>
  <si>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</si>
  <si>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</si>
  <si>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</si>
  <si>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</si>
  <si>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</si>
  <si>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</si>
  <si>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</si>
  <si>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</si>
  <si>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</si>
  <si>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</si>
  <si>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</si>
  <si>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</si>
  <si>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</si>
  <si>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</si>
  <si>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</si>
  <si>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</si>
  <si>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</si>
  <si>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</si>
  <si>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</si>
  <si>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</si>
  <si>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</si>
  <si>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</si>
  <si>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</si>
  <si>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</si>
  <si>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</si>
  <si>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</si>
  <si>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</si>
  <si>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</si>
  <si>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</si>
  <si>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</si>
  <si>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</si>
  <si>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</si>
  <si>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</si>
  <si>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</si>
  <si>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</si>
  <si>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</si>
  <si>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</si>
  <si>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</si>
  <si>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</si>
  <si>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</si>
  <si>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</si>
  <si>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</si>
  <si>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</si>
  <si>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</si>
  <si>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</si>
  <si>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</si>
  <si>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</si>
  <si>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</si>
  <si>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</si>
  <si>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</si>
  <si>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</si>
  <si>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</si>
  <si>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</si>
  <si>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</si>
  <si>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</si>
  <si>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</si>
  <si>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</si>
  <si>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</si>
  <si>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</si>
  <si>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</si>
  <si>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</si>
  <si>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</si>
  <si>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</si>
  <si>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</si>
  <si>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</si>
  <si>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</si>
  <si>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</si>
  <si>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</si>
  <si>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</si>
  <si>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</si>
  <si>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</si>
  <si>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</si>
  <si>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</si>
  <si>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</si>
  <si>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</si>
  <si>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</si>
  <si>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</si>
  <si>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</si>
  <si>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</si>
  <si>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</si>
  <si>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</si>
  <si>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</si>
  <si>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</si>
  <si>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</si>
  <si>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</si>
  <si>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</si>
  <si>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</si>
  <si>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</si>
  <si>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</si>
  <si>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</si>
  <si>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</si>
  <si>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</si>
  <si>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</si>
  <si>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</si>
  <si>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</si>
  <si>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</si>
  <si>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</si>
  <si>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</si>
  <si>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</si>
  <si>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</si>
  <si>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</si>
  <si>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</si>
  <si>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</si>
  <si>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</si>
  <si>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</si>
  <si>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</si>
  <si>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</si>
  <si>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</si>
  <si>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</si>
  <si>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</si>
  <si>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</si>
  <si>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</si>
  <si>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</si>
  <si>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</si>
  <si>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</si>
  <si>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</si>
  <si>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</si>
  <si>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</si>
  <si>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</si>
  <si>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</si>
  <si>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</si>
  <si>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</si>
  <si>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</si>
  <si>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</si>
  <si>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</si>
  <si>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Chinchero</t>
  </si>
  <si>
    <t>Municipalidad Distrital de Nuevo Imperial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</si>
  <si>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</si>
  <si>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</si>
  <si>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</si>
  <si>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</si>
  <si>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</si>
  <si>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</si>
  <si>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</si>
  <si>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</si>
  <si>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</si>
  <si>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</si>
  <si>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</si>
  <si>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</si>
  <si>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</si>
  <si>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</si>
  <si>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La Matanza</t>
  </si>
  <si>
    <t>Municipalidad Distrital de Huariaca</t>
  </si>
  <si>
    <t>Municipalidad Distrital de Culebras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</si>
  <si>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</si>
  <si>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</si>
  <si>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</si>
  <si>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</si>
  <si>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</si>
  <si>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</si>
  <si>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</si>
  <si>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</si>
  <si>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</si>
  <si>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</si>
  <si>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</si>
  <si>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</si>
  <si>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</si>
  <si>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</si>
  <si>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</si>
  <si>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</si>
  <si>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</si>
  <si>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</si>
  <si>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</si>
  <si>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</si>
  <si>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</si>
  <si>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t>Municipalidad Provincial de Viru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</si>
  <si>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</si>
  <si>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</si>
  <si>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</si>
  <si>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</si>
  <si>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</si>
  <si>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</si>
  <si>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</si>
  <si>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</si>
  <si>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</si>
  <si>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</si>
  <si>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</si>
  <si>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</si>
  <si>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</si>
  <si>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</si>
  <si>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</si>
  <si>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</si>
  <si>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</si>
  <si>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</si>
  <si>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</si>
  <si>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</si>
  <si>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</si>
  <si>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</si>
  <si>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</si>
  <si>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</si>
  <si>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</si>
  <si>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</si>
  <si>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</si>
  <si>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</si>
  <si>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</si>
  <si>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</si>
  <si>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</si>
  <si>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</si>
  <si>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</si>
  <si>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</si>
  <si>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</si>
  <si>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</si>
  <si>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</si>
  <si>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</si>
  <si>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Curimana</t>
  </si>
  <si>
    <t>Municipalidad Distrital de Madre de Dios</t>
  </si>
  <si>
    <t>Municipalidad Distrital de Zepita</t>
  </si>
  <si>
    <t>Municipalidad Distrital de La Unión</t>
  </si>
  <si>
    <t>Municipalidad Distrital de Pueblo Nuevo</t>
  </si>
  <si>
    <t>Banco Scotiabank</t>
  </si>
  <si>
    <t>BBVA Banco de Continental</t>
  </si>
  <si>
    <t>Municipalidad Distrital de San Jerónimo</t>
  </si>
  <si>
    <t>Municipalidad Distrital de los Baños del Inca</t>
  </si>
  <si>
    <t>Municipalidad Provincial de Acobamba</t>
  </si>
  <si>
    <t>Municipalidad Distrital de Coronel Gregorio Albarracín Lanchipa</t>
  </si>
  <si>
    <t>Municipalidad Provincial de Morropón - Chulucanas</t>
  </si>
  <si>
    <t>Municipalidad Distrital de Belén</t>
  </si>
  <si>
    <t>Municipalidad Provincial de Huarochirí - Matucana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</si>
  <si>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</si>
  <si>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</si>
  <si>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</si>
  <si>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</si>
  <si>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Provincial de Urubamba</t>
  </si>
  <si>
    <t>Municipalidad Distrital de Pichigua</t>
  </si>
  <si>
    <t>Municipalidad Distrital de San Juan Bautista</t>
  </si>
  <si>
    <t>Municipalidad Distrital de Salas</t>
  </si>
  <si>
    <t>Municipalidad Distrital de Pacanga</t>
  </si>
  <si>
    <t>Municipalidad Distrital de Yanacocha</t>
  </si>
  <si>
    <t>Universidad Nacional San Luis Gonzaga</t>
  </si>
  <si>
    <t>Municipalidad Distrital de la Perla</t>
  </si>
  <si>
    <t>Municipalidad Distrital de Livitaca</t>
  </si>
  <si>
    <t>Municipalidad Provincial del Cuzco</t>
  </si>
  <si>
    <t>Municipalidad Provincial del Chupaca</t>
  </si>
  <si>
    <t>Municipalidad Distrital de San Pedro de Chana</t>
  </si>
  <si>
    <t>Municipalidad Provincial de Yunguyo</t>
  </si>
  <si>
    <t>Municipalidad Provincial de Oyon</t>
  </si>
  <si>
    <t>Municipalidad Distrital de Constitución</t>
  </si>
  <si>
    <t>Municipalidad Distrital de Cachachi</t>
  </si>
  <si>
    <t>Municipalidad Distrital de Pilcomayo</t>
  </si>
  <si>
    <t>Municipalidad Distrital de Sayapullo</t>
  </si>
  <si>
    <t>Municipalidad Distrital de Cajacay</t>
  </si>
  <si>
    <t>a/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</si>
  <si>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</si>
  <si>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</si>
  <si>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</si>
  <si>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</si>
  <si>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</si>
  <si>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Provincial de Chincha - Chincha Alta</t>
  </si>
  <si>
    <t>Municipalidad Distrital de Echarate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</si>
  <si>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</si>
  <si>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</si>
  <si>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</si>
  <si>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</si>
  <si>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Municipalidad Distrital de Villa Rica</t>
  </si>
  <si>
    <t>AL 31 DE AGOSTO DE 2022</t>
  </si>
  <si>
    <t>Al 31 de agosto de 2022</t>
  </si>
  <si>
    <t>Gobierno Regional de Huancavelica</t>
  </si>
  <si>
    <t>Municipalidad Provincial de Jorge Basadre - Locumba</t>
  </si>
  <si>
    <t xml:space="preserve">      con deuda menor a US$ 106 mil, se agrupan en "Otros" e incluye a 41 entidades.</t>
  </si>
  <si>
    <t>Municipalidad Distrital de Taraco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</si>
  <si>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US$ 67 mil, se agrupa en "Otros" e incluye a 29 entidades.</t>
    </r>
  </si>
  <si>
    <t>SERVICIO ANUAL - POR TIPO DE DEUDA - PERÍODO: DESDE SEPTIEMBRE 2022 AL 2040</t>
  </si>
  <si>
    <t>Período: Desde septiembre 2022 al 2040</t>
  </si>
  <si>
    <t xml:space="preserve">          - Tipo de Cambio del 31 de agosto de 2022. </t>
  </si>
  <si>
    <t xml:space="preserve"> a/  Servicio proyectado a partir del mes de septiembre de 2022.</t>
  </si>
  <si>
    <t>Ago 2021</t>
  </si>
</sst>
</file>

<file path=xl/styles.xml><?xml version="1.0" encoding="utf-8"?>
<styleSheet xmlns="http://schemas.openxmlformats.org/spreadsheetml/2006/main">
  <numFmts count="67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;[Red]\-#,##0.00000000000"/>
    <numFmt numFmtId="203" formatCode="#,##0.000000000000;[Red]\-#,##0.000000000000"/>
    <numFmt numFmtId="204" formatCode="#,##0.0"/>
    <numFmt numFmtId="205" formatCode="#,##0.00000"/>
    <numFmt numFmtId="206" formatCode="#,##0.000"/>
    <numFmt numFmtId="207" formatCode="#,##0.0000000"/>
    <numFmt numFmtId="208" formatCode="#,##0.00000000"/>
    <numFmt numFmtId="209" formatCode="#,##0.000000"/>
    <numFmt numFmtId="210" formatCode="#,##0.00000_ ;[Red]\-#,##0.00000\ "/>
    <numFmt numFmtId="211" formatCode="#,##0.0000000000_ ;[Red]\-#,##0.0000000000\ "/>
    <numFmt numFmtId="212" formatCode="#,##0.000;[Red]\-#,##0.000"/>
    <numFmt numFmtId="213" formatCode="#,##0.0000;[Red]\-#,##0.0000"/>
    <numFmt numFmtId="214" formatCode="#,##0.000000000000000_ ;[Red]\-#,##0.000000000000000\ "/>
    <numFmt numFmtId="215" formatCode="#,##0.00000000000000_ ;[Red]\-#,##0.00000000000000\ "/>
    <numFmt numFmtId="216" formatCode="#,##0.0000000000000_ ;[Red]\-#,##0.0000000000000\ "/>
    <numFmt numFmtId="217" formatCode="#,##0.000000000000_ ;[Red]\-#,##0.000000000000\ "/>
    <numFmt numFmtId="218" formatCode="#,##0.00000000000_ ;[Red]\-#,##0.0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7.5"/>
      <color indexed="8"/>
      <name val="Arial"/>
      <family val="0"/>
    </font>
    <font>
      <b/>
      <sz val="8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0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4" fontId="2" fillId="33" borderId="0" xfId="49" applyNumberFormat="1" applyFont="1" applyFill="1" applyBorder="1" applyAlignment="1">
      <alignment vertical="center"/>
    </xf>
    <xf numFmtId="204" fontId="6" fillId="33" borderId="25" xfId="49" applyNumberFormat="1" applyFont="1" applyFill="1" applyBorder="1" applyAlignment="1">
      <alignment vertical="center"/>
    </xf>
    <xf numFmtId="204" fontId="2" fillId="33" borderId="0" xfId="49" applyNumberFormat="1" applyFont="1" applyFill="1" applyBorder="1" applyAlignment="1">
      <alignment horizontal="right" vertical="center"/>
    </xf>
    <xf numFmtId="20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4" fontId="2" fillId="33" borderId="0" xfId="0" applyNumberFormat="1" applyFont="1" applyFill="1" applyBorder="1" applyAlignment="1">
      <alignment vertical="center"/>
    </xf>
    <xf numFmtId="20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4" fontId="6" fillId="33" borderId="26" xfId="49" applyNumberFormat="1" applyFont="1" applyFill="1" applyBorder="1" applyAlignment="1">
      <alignment horizontal="right" vertical="center" indent="2"/>
    </xf>
    <xf numFmtId="20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3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5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6" fontId="80" fillId="33" borderId="0" xfId="49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7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7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4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9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8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4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9" fontId="2" fillId="32" borderId="0" xfId="0" applyNumberFormat="1" applyFont="1" applyFill="1" applyAlignment="1">
      <alignment/>
    </xf>
    <xf numFmtId="205" fontId="2" fillId="32" borderId="0" xfId="0" applyNumberFormat="1" applyFont="1" applyFill="1" applyBorder="1" applyAlignment="1">
      <alignment vertical="center" readingOrder="1"/>
    </xf>
    <xf numFmtId="49" fontId="2" fillId="33" borderId="19" xfId="0" applyNumberFormat="1" applyFont="1" applyFill="1" applyBorder="1" applyAlignment="1">
      <alignment horizontal="center" vertical="center"/>
    </xf>
    <xf numFmtId="210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168" fontId="10" fillId="33" borderId="0" xfId="49" applyNumberFormat="1" applyFont="1" applyFill="1" applyBorder="1" applyAlignment="1">
      <alignment horizontal="center"/>
    </xf>
    <xf numFmtId="210" fontId="2" fillId="32" borderId="0" xfId="0" applyNumberFormat="1" applyFont="1" applyFill="1" applyBorder="1" applyAlignment="1">
      <alignment vertical="center" readingOrder="1"/>
    </xf>
    <xf numFmtId="211" fontId="2" fillId="33" borderId="0" xfId="0" applyNumberFormat="1" applyFont="1" applyFill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0.9749191122369129</c:v>
                </c:pt>
                <c:pt idx="1">
                  <c:v>0.025080887763087152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Comercio</c:v>
                </c:pt>
                <c:pt idx="5">
                  <c:v>Banco de la Nación</c:v>
                </c:pt>
                <c:pt idx="6">
                  <c:v>BBVA Banco Continental</c:v>
                </c:pt>
                <c:pt idx="7">
                  <c:v>Banco Internacional de Reconstrucción y Fomento (BIRF)</c:v>
                </c:pt>
                <c:pt idx="8">
                  <c:v>Banco Pichincha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0.8237264437071672</c:v>
                </c:pt>
                <c:pt idx="1">
                  <c:v>0.10071641377096888</c:v>
                </c:pt>
                <c:pt idx="2">
                  <c:v>0.03812656663370128</c:v>
                </c:pt>
                <c:pt idx="3">
                  <c:v>0.024077061807299086</c:v>
                </c:pt>
                <c:pt idx="4">
                  <c:v>0.005937598937337162</c:v>
                </c:pt>
                <c:pt idx="5">
                  <c:v>0.004935973495653254</c:v>
                </c:pt>
                <c:pt idx="6">
                  <c:v>0.0014262010158444971</c:v>
                </c:pt>
                <c:pt idx="7">
                  <c:v>0.0010038259518393667</c:v>
                </c:pt>
                <c:pt idx="8">
                  <c:v>4.9914680189195905E-05</c:v>
                </c:pt>
                <c:pt idx="9">
                  <c:v>0.9999999999999998</c:v>
                </c:pt>
              </c:numCache>
            </c:numRef>
          </c:val>
        </c:ser>
        <c:gapWidth val="100"/>
        <c:axId val="27947112"/>
        <c:axId val="50197417"/>
      </c:barChart>
      <c:catAx>
        <c:axId val="279471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7947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0.5934746908007513</c:v>
                </c:pt>
                <c:pt idx="1">
                  <c:v>0.4038771231644218</c:v>
                </c:pt>
                <c:pt idx="2">
                  <c:v>0.002648186034826892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0.6770235239968928</c:v>
                </c:pt>
                <c:pt idx="1">
                  <c:v>0.2662633741398317</c:v>
                </c:pt>
                <c:pt idx="2">
                  <c:v>0.040348817296670086</c:v>
                </c:pt>
                <c:pt idx="3">
                  <c:v>0.016364284566605533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0.9920322707128284</c:v>
                </c:pt>
                <c:pt idx="1">
                  <c:v>0.007967729287171701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0.8237264437034602</c:v>
                </c:pt>
                <c:pt idx="1">
                  <c:v>0.15119266853497995</c:v>
                </c:pt>
                <c:pt idx="2">
                  <c:v>0.025080887761559967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Ago 2021</c:v>
                </c:pt>
              </c:strCache>
            </c:strRef>
          </c:cat>
          <c:val>
            <c:numRef>
              <c:f>Resumen!$H$39:$H$51</c:f>
              <c:numCache>
                <c:ptCount val="13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15.26843643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Resumen!$G$39:$G$51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Ago 2021</c:v>
                </c:pt>
              </c:strCache>
            </c:strRef>
          </c:cat>
          <c:val>
            <c:numRef>
              <c:f>Resumen!$I$39:$I$51</c:f>
              <c:numCache>
                <c:ptCount val="13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593.49934624</c:v>
                </c:pt>
              </c:numCache>
            </c:numRef>
          </c:val>
        </c:ser>
        <c:overlap val="-25"/>
        <c:axId val="49123570"/>
        <c:axId val="39458947"/>
      </c:bar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delete val="1"/>
        <c:majorTickMark val="out"/>
        <c:minorTickMark val="none"/>
        <c:tickLblPos val="nextTo"/>
        <c:crossAx val="49123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"/>
          <c:y val="0.02875"/>
          <c:w val="0.8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'DGRGL-C7'!$B$15:$C$36</c:f>
              <c:multiLvlStrCache/>
            </c:multiLvlStrRef>
          </c:cat>
          <c:val>
            <c:numRef>
              <c:f>'DGRGL-C7'!$J$15:$J$33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'DGRGL-C7'!$M$15:$M$33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'DGRGL-C7'!$B$15:$B$33</c:f>
              <c:numCache/>
            </c:numRef>
          </c:cat>
          <c:val>
            <c:numRef>
              <c:f>'DGRGL-C7'!$G$15:$G$33</c:f>
              <c:numCache/>
            </c:numRef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58109"/>
        <c:crosses val="autoZero"/>
        <c:auto val="1"/>
        <c:lblOffset val="100"/>
        <c:tickLblSkip val="2"/>
        <c:tickMarkSkip val="2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86204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9"/>
          <c:w val="0.2047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Relationship Id="rId1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3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85725</xdr:rowOff>
    </xdr:from>
    <xdr:to>
      <xdr:col>11</xdr:col>
      <xdr:colOff>276225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8572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266700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25100" y="2219325"/>
        <a:ext cx="69151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123825</xdr:colOff>
      <xdr:row>0</xdr:row>
      <xdr:rowOff>161925</xdr:rowOff>
    </xdr:from>
    <xdr:to>
      <xdr:col>9</xdr:col>
      <xdr:colOff>514350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9</xdr:col>
      <xdr:colOff>47625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24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95250</xdr:rowOff>
    </xdr:from>
    <xdr:to>
      <xdr:col>8</xdr:col>
      <xdr:colOff>609600</xdr:colOff>
      <xdr:row>3</xdr:row>
      <xdr:rowOff>114300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96050" y="95250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247650</xdr:colOff>
      <xdr:row>0</xdr:row>
      <xdr:rowOff>66675</xdr:rowOff>
    </xdr:from>
    <xdr:to>
      <xdr:col>6</xdr:col>
      <xdr:colOff>1828800</xdr:colOff>
      <xdr:row>3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6667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66675</xdr:rowOff>
    </xdr:from>
    <xdr:to>
      <xdr:col>7</xdr:col>
      <xdr:colOff>962025</xdr:colOff>
      <xdr:row>3</xdr:row>
      <xdr:rowOff>57150</xdr:rowOff>
    </xdr:to>
    <xdr:pic>
      <xdr:nvPicPr>
        <xdr:cNvPr id="11" name="Imagen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00775" y="66675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258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323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499" t="s">
        <v>52</v>
      </c>
      <c r="E9" s="499"/>
      <c r="F9" s="499"/>
      <c r="G9" s="499"/>
      <c r="H9" s="499"/>
      <c r="I9" s="499"/>
      <c r="J9" s="499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499" t="s">
        <v>175</v>
      </c>
      <c r="E11" s="499"/>
      <c r="F11" s="499"/>
      <c r="G11" s="499"/>
      <c r="H11" s="499"/>
      <c r="I11" s="499"/>
      <c r="J11" s="499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499" t="s">
        <v>102</v>
      </c>
      <c r="E16" s="499"/>
      <c r="F16" s="499"/>
      <c r="G16" s="499"/>
      <c r="H16" s="499"/>
      <c r="I16" s="499"/>
      <c r="J16" s="499"/>
      <c r="K16" s="455"/>
    </row>
    <row r="17" spans="2:11" ht="19.5" customHeight="1">
      <c r="B17" s="3" t="s">
        <v>21</v>
      </c>
      <c r="C17" s="3" t="s">
        <v>1</v>
      </c>
      <c r="D17" s="499" t="s">
        <v>84</v>
      </c>
      <c r="E17" s="499"/>
      <c r="F17" s="499"/>
      <c r="G17" s="499"/>
      <c r="H17" s="499"/>
      <c r="I17" s="499"/>
      <c r="J17" s="499"/>
      <c r="K17" s="455"/>
    </row>
    <row r="18" spans="2:11" ht="19.5" customHeight="1">
      <c r="B18" s="3" t="s">
        <v>22</v>
      </c>
      <c r="C18" s="3" t="s">
        <v>1</v>
      </c>
      <c r="D18" s="499" t="s">
        <v>101</v>
      </c>
      <c r="E18" s="499"/>
      <c r="F18" s="499"/>
      <c r="G18" s="499"/>
      <c r="H18" s="499"/>
      <c r="I18" s="499"/>
      <c r="J18" s="499"/>
      <c r="K18" s="455"/>
    </row>
    <row r="19" spans="2:11" ht="19.5" customHeight="1">
      <c r="B19" s="3" t="s">
        <v>100</v>
      </c>
      <c r="C19" s="3" t="s">
        <v>1</v>
      </c>
      <c r="D19" s="499" t="s">
        <v>330</v>
      </c>
      <c r="E19" s="499"/>
      <c r="F19" s="499"/>
      <c r="G19" s="499"/>
      <c r="H19" s="499"/>
      <c r="I19" s="499"/>
      <c r="J19" s="499"/>
      <c r="K19" s="499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01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263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31 de agosto de 2022</v>
      </c>
      <c r="C9" s="329"/>
      <c r="D9" s="274"/>
      <c r="E9" s="315">
        <f>+Portada!I34</f>
        <v>3.847</v>
      </c>
    </row>
    <row r="10" spans="2:4" ht="7.5" customHeight="1">
      <c r="B10" s="275"/>
      <c r="C10" s="275"/>
      <c r="D10" s="275"/>
    </row>
    <row r="11" spans="2:4" ht="12" customHeight="1">
      <c r="B11" s="577" t="s">
        <v>97</v>
      </c>
      <c r="C11" s="570" t="s">
        <v>53</v>
      </c>
      <c r="D11" s="573" t="s">
        <v>134</v>
      </c>
    </row>
    <row r="12" spans="2:4" ht="12" customHeight="1">
      <c r="B12" s="578"/>
      <c r="C12" s="571"/>
      <c r="D12" s="574"/>
    </row>
    <row r="13" spans="2:5" ht="12" customHeight="1">
      <c r="B13" s="579"/>
      <c r="C13" s="572"/>
      <c r="D13" s="575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361288.27159</v>
      </c>
      <c r="D15" s="95">
        <f>SUM(D17:D33)</f>
        <v>1389875.9807900004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224</v>
      </c>
      <c r="C17" s="358">
        <v>102774.03025</v>
      </c>
      <c r="D17" s="358">
        <f aca="true" t="shared" si="0" ref="D17:D33">ROUND(+C17*$E$9,5)</f>
        <v>395371.69437</v>
      </c>
      <c r="E17" s="193"/>
    </row>
    <row r="18" spans="2:5" ht="15.75" customHeight="1">
      <c r="B18" s="396" t="s">
        <v>98</v>
      </c>
      <c r="C18" s="358">
        <v>69089.95426</v>
      </c>
      <c r="D18" s="358">
        <f t="shared" si="0"/>
        <v>265789.05404</v>
      </c>
      <c r="E18" s="193"/>
    </row>
    <row r="19" spans="2:5" ht="15.75" customHeight="1">
      <c r="B19" s="396" t="s">
        <v>246</v>
      </c>
      <c r="C19" s="358">
        <v>49352.50338</v>
      </c>
      <c r="D19" s="358">
        <f t="shared" si="0"/>
        <v>189859.0805</v>
      </c>
      <c r="E19" s="193"/>
    </row>
    <row r="20" spans="2:5" ht="15.75" customHeight="1">
      <c r="B20" s="396" t="s">
        <v>225</v>
      </c>
      <c r="C20" s="358">
        <v>35747.571509999994</v>
      </c>
      <c r="D20" s="358">
        <f t="shared" si="0"/>
        <v>137520.9076</v>
      </c>
      <c r="E20" s="193"/>
    </row>
    <row r="21" spans="2:5" ht="15.75" customHeight="1">
      <c r="B21" s="470" t="s">
        <v>266</v>
      </c>
      <c r="C21" s="358">
        <v>20746.354870000003</v>
      </c>
      <c r="D21" s="358">
        <f t="shared" si="0"/>
        <v>79811.22718</v>
      </c>
      <c r="E21" s="193"/>
    </row>
    <row r="22" spans="2:5" ht="15.75" customHeight="1">
      <c r="B22" s="396" t="s">
        <v>226</v>
      </c>
      <c r="C22" s="358">
        <v>17463.62273</v>
      </c>
      <c r="D22" s="358">
        <f t="shared" si="0"/>
        <v>67182.55664</v>
      </c>
      <c r="E22" s="193"/>
    </row>
    <row r="23" spans="2:5" ht="15.75" customHeight="1">
      <c r="B23" s="396" t="s">
        <v>184</v>
      </c>
      <c r="C23" s="358">
        <v>14345.81306</v>
      </c>
      <c r="D23" s="358">
        <f>ROUND(+C23*$E$9,5)</f>
        <v>55188.34284</v>
      </c>
      <c r="E23" s="193"/>
    </row>
    <row r="24" spans="2:5" ht="15.75" customHeight="1">
      <c r="B24" s="396" t="s">
        <v>232</v>
      </c>
      <c r="C24" s="358">
        <v>14101.24926</v>
      </c>
      <c r="D24" s="358">
        <f>ROUND(+C24*$E$9,5)</f>
        <v>54247.5059</v>
      </c>
      <c r="E24" s="193"/>
    </row>
    <row r="25" spans="2:5" ht="15.75" customHeight="1">
      <c r="B25" s="396" t="s">
        <v>265</v>
      </c>
      <c r="C25" s="358">
        <v>11699.34354</v>
      </c>
      <c r="D25" s="358">
        <f t="shared" si="0"/>
        <v>45007.3746</v>
      </c>
      <c r="E25" s="193"/>
    </row>
    <row r="26" spans="2:5" ht="15.75" customHeight="1">
      <c r="B26" s="396" t="s">
        <v>255</v>
      </c>
      <c r="C26" s="358">
        <v>11403.04472</v>
      </c>
      <c r="D26" s="358">
        <f t="shared" si="0"/>
        <v>43867.51304</v>
      </c>
      <c r="E26" s="193"/>
    </row>
    <row r="27" spans="2:5" ht="15.75" customHeight="1">
      <c r="B27" s="396" t="s">
        <v>248</v>
      </c>
      <c r="C27" s="358">
        <v>5900.96705</v>
      </c>
      <c r="D27" s="358">
        <f t="shared" si="0"/>
        <v>22701.02024</v>
      </c>
      <c r="E27" s="193"/>
    </row>
    <row r="28" spans="2:5" ht="15.75" customHeight="1">
      <c r="B28" s="396" t="s">
        <v>247</v>
      </c>
      <c r="C28" s="358">
        <v>3800.58341</v>
      </c>
      <c r="D28" s="358">
        <f t="shared" si="0"/>
        <v>14620.84438</v>
      </c>
      <c r="E28" s="193"/>
    </row>
    <row r="29" spans="2:5" ht="15.75" customHeight="1">
      <c r="B29" s="396" t="s">
        <v>123</v>
      </c>
      <c r="C29" s="358">
        <v>2450.8893199999998</v>
      </c>
      <c r="D29" s="358">
        <f t="shared" si="0"/>
        <v>9428.57121</v>
      </c>
      <c r="E29" s="193"/>
    </row>
    <row r="30" spans="2:5" ht="15.75" customHeight="1">
      <c r="B30" s="396" t="s">
        <v>288</v>
      </c>
      <c r="C30" s="358">
        <v>1587.3976200000002</v>
      </c>
      <c r="D30" s="358">
        <f t="shared" si="0"/>
        <v>6106.71864</v>
      </c>
      <c r="E30" s="193"/>
    </row>
    <row r="31" spans="2:5" ht="15.75" customHeight="1">
      <c r="B31" s="396" t="s">
        <v>325</v>
      </c>
      <c r="C31" s="358">
        <v>599.76478</v>
      </c>
      <c r="D31" s="358">
        <f t="shared" si="0"/>
        <v>2307.29511</v>
      </c>
      <c r="E31" s="193"/>
    </row>
    <row r="32" spans="2:5" ht="15.75" customHeight="1">
      <c r="B32" s="396" t="s">
        <v>230</v>
      </c>
      <c r="C32" s="358">
        <v>225.18179</v>
      </c>
      <c r="D32" s="358">
        <f t="shared" si="0"/>
        <v>866.27435</v>
      </c>
      <c r="E32" s="193"/>
    </row>
    <row r="33" spans="2:5" ht="15.75" customHeight="1">
      <c r="B33" s="396" t="s">
        <v>218</v>
      </c>
      <c r="C33" s="358">
        <v>4E-05</v>
      </c>
      <c r="D33" s="358">
        <f t="shared" si="0"/>
        <v>0.00015</v>
      </c>
      <c r="E33" s="193"/>
    </row>
    <row r="34" spans="2:5" ht="12" customHeight="1">
      <c r="B34" s="471"/>
      <c r="C34" s="359"/>
      <c r="D34" s="359"/>
      <c r="E34" s="193"/>
    </row>
    <row r="35" spans="2:6" ht="20.25" customHeight="1">
      <c r="B35" s="472" t="s">
        <v>113</v>
      </c>
      <c r="C35" s="95">
        <f>SUM(C37:C127)</f>
        <v>241016.88385</v>
      </c>
      <c r="D35" s="95">
        <f>SUM(D37:D127)</f>
        <v>927191.9521899999</v>
      </c>
      <c r="E35" s="193"/>
      <c r="F35" s="193"/>
    </row>
    <row r="36" spans="2:6" ht="7.5" customHeight="1">
      <c r="B36" s="473"/>
      <c r="C36" s="95"/>
      <c r="D36" s="95"/>
      <c r="E36" s="193"/>
      <c r="F36" s="193"/>
    </row>
    <row r="37" spans="2:6" ht="15.75" customHeight="1">
      <c r="B37" s="470" t="s">
        <v>171</v>
      </c>
      <c r="C37" s="358">
        <v>99791.56975</v>
      </c>
      <c r="D37" s="358">
        <f aca="true" t="shared" si="1" ref="D37:D68">ROUND(+C37*$E$9,5)</f>
        <v>383898.16883</v>
      </c>
      <c r="E37" s="193"/>
      <c r="F37" s="193"/>
    </row>
    <row r="38" spans="2:6" ht="15.75" customHeight="1">
      <c r="B38" s="470" t="s">
        <v>207</v>
      </c>
      <c r="C38" s="358">
        <v>16573.62668</v>
      </c>
      <c r="D38" s="358">
        <f t="shared" si="1"/>
        <v>63758.74184</v>
      </c>
      <c r="E38" s="193"/>
      <c r="F38" s="193"/>
    </row>
    <row r="39" spans="2:6" ht="15.75" customHeight="1">
      <c r="B39" s="470" t="s">
        <v>299</v>
      </c>
      <c r="C39" s="358">
        <v>7127.0355899999995</v>
      </c>
      <c r="D39" s="358">
        <f t="shared" si="1"/>
        <v>27417.70591</v>
      </c>
      <c r="E39" s="193"/>
      <c r="F39" s="193"/>
    </row>
    <row r="40" spans="2:6" ht="15.75" customHeight="1">
      <c r="B40" s="470" t="s">
        <v>283</v>
      </c>
      <c r="C40" s="358">
        <v>5578.13055</v>
      </c>
      <c r="D40" s="358">
        <f t="shared" si="1"/>
        <v>21459.06823</v>
      </c>
      <c r="E40" s="193"/>
      <c r="F40" s="193"/>
    </row>
    <row r="41" spans="2:6" ht="15.75" customHeight="1">
      <c r="B41" s="470" t="s">
        <v>217</v>
      </c>
      <c r="C41" s="358">
        <v>5509.67791</v>
      </c>
      <c r="D41" s="358">
        <f t="shared" si="1"/>
        <v>21195.73092</v>
      </c>
      <c r="E41" s="193"/>
      <c r="F41" s="193"/>
    </row>
    <row r="42" spans="2:6" ht="15.75" customHeight="1">
      <c r="B42" s="470" t="s">
        <v>272</v>
      </c>
      <c r="C42" s="358">
        <v>4079.5723</v>
      </c>
      <c r="D42" s="358">
        <f t="shared" si="1"/>
        <v>15694.11464</v>
      </c>
      <c r="E42" s="193"/>
      <c r="F42" s="193"/>
    </row>
    <row r="43" spans="2:6" ht="15.75" customHeight="1">
      <c r="B43" s="470" t="s">
        <v>185</v>
      </c>
      <c r="C43" s="358">
        <v>3967.45167</v>
      </c>
      <c r="D43" s="358">
        <f t="shared" si="1"/>
        <v>15262.78657</v>
      </c>
      <c r="E43" s="193"/>
      <c r="F43" s="193"/>
    </row>
    <row r="44" spans="2:6" ht="15.75" customHeight="1">
      <c r="B44" s="470" t="s">
        <v>187</v>
      </c>
      <c r="C44" s="358">
        <v>3579.67227</v>
      </c>
      <c r="D44" s="358">
        <f t="shared" si="1"/>
        <v>13770.99922</v>
      </c>
      <c r="E44" s="193"/>
      <c r="F44" s="193"/>
    </row>
    <row r="45" spans="2:6" ht="15.75" customHeight="1">
      <c r="B45" s="470" t="s">
        <v>319</v>
      </c>
      <c r="C45" s="358">
        <v>3430.19327</v>
      </c>
      <c r="D45" s="358">
        <f t="shared" si="1"/>
        <v>13195.95351</v>
      </c>
      <c r="E45" s="193"/>
      <c r="F45" s="193"/>
    </row>
    <row r="46" spans="2:6" ht="15.75" customHeight="1">
      <c r="B46" s="470" t="s">
        <v>197</v>
      </c>
      <c r="C46" s="358">
        <v>3404.26404</v>
      </c>
      <c r="D46" s="358">
        <f t="shared" si="1"/>
        <v>13096.20376</v>
      </c>
      <c r="E46" s="193"/>
      <c r="F46" s="193"/>
    </row>
    <row r="47" spans="2:6" ht="15.75" customHeight="1">
      <c r="B47" s="470" t="s">
        <v>287</v>
      </c>
      <c r="C47" s="358">
        <v>3343.62036</v>
      </c>
      <c r="D47" s="358">
        <f t="shared" si="1"/>
        <v>12862.90752</v>
      </c>
      <c r="E47" s="193"/>
      <c r="F47" s="193"/>
    </row>
    <row r="48" spans="2:6" ht="15.75" customHeight="1">
      <c r="B48" s="470" t="s">
        <v>196</v>
      </c>
      <c r="C48" s="358">
        <v>3311.90839</v>
      </c>
      <c r="D48" s="358">
        <f t="shared" si="1"/>
        <v>12740.91158</v>
      </c>
      <c r="E48" s="193"/>
      <c r="F48" s="193"/>
    </row>
    <row r="49" spans="2:6" ht="15.75" customHeight="1">
      <c r="B49" s="470" t="s">
        <v>189</v>
      </c>
      <c r="C49" s="358">
        <v>3262.03698</v>
      </c>
      <c r="D49" s="358">
        <f t="shared" si="1"/>
        <v>12549.05626</v>
      </c>
      <c r="E49" s="193"/>
      <c r="F49" s="193"/>
    </row>
    <row r="50" spans="2:6" ht="15.75" customHeight="1">
      <c r="B50" s="470" t="s">
        <v>277</v>
      </c>
      <c r="C50" s="358">
        <v>3249.36525</v>
      </c>
      <c r="D50" s="358">
        <f t="shared" si="1"/>
        <v>12500.30812</v>
      </c>
      <c r="E50" s="193"/>
      <c r="F50" s="193"/>
    </row>
    <row r="51" spans="2:6" ht="15.75" customHeight="1">
      <c r="B51" s="470" t="s">
        <v>277</v>
      </c>
      <c r="C51" s="358">
        <v>3249.36525</v>
      </c>
      <c r="D51" s="358">
        <f t="shared" si="1"/>
        <v>12500.30812</v>
      </c>
      <c r="E51" s="193"/>
      <c r="F51" s="193"/>
    </row>
    <row r="52" spans="2:6" ht="15.75" customHeight="1">
      <c r="B52" s="470" t="s">
        <v>289</v>
      </c>
      <c r="C52" s="358">
        <v>2971.2313799999997</v>
      </c>
      <c r="D52" s="358">
        <f t="shared" si="1"/>
        <v>11430.32712</v>
      </c>
      <c r="E52" s="193"/>
      <c r="F52" s="193"/>
    </row>
    <row r="53" spans="2:6" ht="15.75" customHeight="1">
      <c r="B53" s="470" t="s">
        <v>186</v>
      </c>
      <c r="C53" s="358">
        <v>2816.73437</v>
      </c>
      <c r="D53" s="358">
        <f t="shared" si="1"/>
        <v>10835.97712</v>
      </c>
      <c r="E53" s="193"/>
      <c r="F53" s="193"/>
    </row>
    <row r="54" spans="2:6" ht="15.75" customHeight="1">
      <c r="B54" s="470" t="s">
        <v>270</v>
      </c>
      <c r="C54" s="358">
        <v>2774.1799</v>
      </c>
      <c r="D54" s="358">
        <f t="shared" si="1"/>
        <v>10672.27008</v>
      </c>
      <c r="E54" s="193"/>
      <c r="F54" s="193"/>
    </row>
    <row r="55" spans="2:6" ht="15.75" customHeight="1">
      <c r="B55" s="470" t="s">
        <v>249</v>
      </c>
      <c r="C55" s="358">
        <v>2756.42198</v>
      </c>
      <c r="D55" s="358">
        <f t="shared" si="1"/>
        <v>10603.95536</v>
      </c>
      <c r="E55" s="193"/>
      <c r="F55" s="193"/>
    </row>
    <row r="56" spans="2:6" ht="15.75" customHeight="1">
      <c r="B56" s="470" t="s">
        <v>191</v>
      </c>
      <c r="C56" s="358">
        <v>2729.6744700000004</v>
      </c>
      <c r="D56" s="358">
        <f t="shared" si="1"/>
        <v>10501.05769</v>
      </c>
      <c r="E56" s="193"/>
      <c r="F56" s="193"/>
    </row>
    <row r="57" spans="2:6" ht="15.75" customHeight="1">
      <c r="B57" s="470" t="s">
        <v>302</v>
      </c>
      <c r="C57" s="358">
        <v>2384.3691400000002</v>
      </c>
      <c r="D57" s="358">
        <f t="shared" si="1"/>
        <v>9172.66808</v>
      </c>
      <c r="E57" s="193"/>
      <c r="F57" s="193"/>
    </row>
    <row r="58" spans="2:6" ht="15.75" customHeight="1">
      <c r="B58" s="470" t="s">
        <v>190</v>
      </c>
      <c r="C58" s="358">
        <v>2290.08785</v>
      </c>
      <c r="D58" s="358">
        <f t="shared" si="1"/>
        <v>8809.96796</v>
      </c>
      <c r="E58" s="193"/>
      <c r="F58" s="193"/>
    </row>
    <row r="59" spans="2:6" ht="15.75" customHeight="1">
      <c r="B59" s="470" t="s">
        <v>290</v>
      </c>
      <c r="C59" s="358">
        <v>2265.2557</v>
      </c>
      <c r="D59" s="358">
        <f t="shared" si="1"/>
        <v>8714.43868</v>
      </c>
      <c r="E59" s="193"/>
      <c r="F59" s="193"/>
    </row>
    <row r="60" spans="2:6" ht="15.75" customHeight="1">
      <c r="B60" s="470" t="s">
        <v>312</v>
      </c>
      <c r="C60" s="358">
        <v>2220.3212599999997</v>
      </c>
      <c r="D60" s="358">
        <f t="shared" si="1"/>
        <v>8541.57589</v>
      </c>
      <c r="E60" s="193"/>
      <c r="F60" s="193"/>
    </row>
    <row r="61" spans="2:6" ht="15.75" customHeight="1">
      <c r="B61" s="470" t="s">
        <v>318</v>
      </c>
      <c r="C61" s="358">
        <v>2203.0974</v>
      </c>
      <c r="D61" s="358">
        <f t="shared" si="1"/>
        <v>8475.3157</v>
      </c>
      <c r="E61" s="193"/>
      <c r="F61" s="193"/>
    </row>
    <row r="62" spans="2:6" ht="15.75" customHeight="1">
      <c r="B62" s="470" t="s">
        <v>205</v>
      </c>
      <c r="C62" s="358">
        <v>1949.1228999999998</v>
      </c>
      <c r="D62" s="358">
        <f t="shared" si="1"/>
        <v>7498.2758</v>
      </c>
      <c r="E62" s="193"/>
      <c r="F62" s="193"/>
    </row>
    <row r="63" spans="2:6" ht="15.75" customHeight="1">
      <c r="B63" s="470" t="s">
        <v>281</v>
      </c>
      <c r="C63" s="358">
        <v>1843.3551</v>
      </c>
      <c r="D63" s="358">
        <f t="shared" si="1"/>
        <v>7091.38707</v>
      </c>
      <c r="E63" s="193"/>
      <c r="F63" s="193"/>
    </row>
    <row r="64" spans="2:6" ht="15.75" customHeight="1">
      <c r="B64" s="470" t="s">
        <v>181</v>
      </c>
      <c r="C64" s="358">
        <v>1809.8983899999998</v>
      </c>
      <c r="D64" s="358">
        <f t="shared" si="1"/>
        <v>6962.67911</v>
      </c>
      <c r="E64" s="193"/>
      <c r="F64" s="193"/>
    </row>
    <row r="65" spans="2:6" ht="15.75" customHeight="1">
      <c r="B65" s="470" t="s">
        <v>316</v>
      </c>
      <c r="C65" s="358">
        <v>1721.20098</v>
      </c>
      <c r="D65" s="358">
        <f t="shared" si="1"/>
        <v>6621.46017</v>
      </c>
      <c r="E65" s="193"/>
      <c r="F65" s="193"/>
    </row>
    <row r="66" spans="2:6" ht="15.75" customHeight="1">
      <c r="B66" s="470" t="s">
        <v>198</v>
      </c>
      <c r="C66" s="358">
        <v>1621.36472</v>
      </c>
      <c r="D66" s="358">
        <f t="shared" si="1"/>
        <v>6237.39008</v>
      </c>
      <c r="E66" s="193"/>
      <c r="F66" s="193"/>
    </row>
    <row r="67" spans="2:6" ht="15.75" customHeight="1">
      <c r="B67" s="470" t="s">
        <v>193</v>
      </c>
      <c r="C67" s="358">
        <v>1609.04158</v>
      </c>
      <c r="D67" s="358">
        <f t="shared" si="1"/>
        <v>6189.98296</v>
      </c>
      <c r="E67" s="193"/>
      <c r="F67" s="193"/>
    </row>
    <row r="68" spans="2:6" ht="15.75" customHeight="1">
      <c r="B68" s="470" t="s">
        <v>257</v>
      </c>
      <c r="C68" s="358">
        <v>1536.03887</v>
      </c>
      <c r="D68" s="358">
        <f t="shared" si="1"/>
        <v>5909.14153</v>
      </c>
      <c r="E68" s="193"/>
      <c r="F68" s="193"/>
    </row>
    <row r="69" spans="2:6" ht="15.75" customHeight="1">
      <c r="B69" s="470" t="s">
        <v>315</v>
      </c>
      <c r="C69" s="358">
        <v>1525.9271999999999</v>
      </c>
      <c r="D69" s="358">
        <f aca="true" t="shared" si="2" ref="D69:D100">ROUND(+C69*$E$9,5)</f>
        <v>5870.24194</v>
      </c>
      <c r="E69" s="193"/>
      <c r="F69" s="193"/>
    </row>
    <row r="70" spans="2:6" ht="15.75" customHeight="1">
      <c r="B70" s="470" t="s">
        <v>285</v>
      </c>
      <c r="C70" s="358">
        <v>1505.2428200000002</v>
      </c>
      <c r="D70" s="358">
        <f t="shared" si="2"/>
        <v>5790.66913</v>
      </c>
      <c r="E70" s="193"/>
      <c r="F70" s="193"/>
    </row>
    <row r="71" spans="2:6" ht="15.75" customHeight="1">
      <c r="B71" s="470" t="s">
        <v>231</v>
      </c>
      <c r="C71" s="358">
        <v>1380.03566</v>
      </c>
      <c r="D71" s="358">
        <f t="shared" si="2"/>
        <v>5308.99718</v>
      </c>
      <c r="E71" s="193"/>
      <c r="F71" s="193"/>
    </row>
    <row r="72" spans="2:6" ht="15.75" customHeight="1">
      <c r="B72" s="470" t="s">
        <v>320</v>
      </c>
      <c r="C72" s="358">
        <v>1328.82352</v>
      </c>
      <c r="D72" s="358">
        <f t="shared" si="2"/>
        <v>5111.98408</v>
      </c>
      <c r="E72" s="193"/>
      <c r="F72" s="193"/>
    </row>
    <row r="73" spans="2:6" ht="15.75" customHeight="1">
      <c r="B73" s="470" t="s">
        <v>282</v>
      </c>
      <c r="C73" s="358">
        <v>1316.74433</v>
      </c>
      <c r="D73" s="358">
        <f t="shared" si="2"/>
        <v>5065.51544</v>
      </c>
      <c r="E73" s="193"/>
      <c r="F73" s="193"/>
    </row>
    <row r="74" spans="2:6" ht="15.75" customHeight="1">
      <c r="B74" s="470" t="s">
        <v>204</v>
      </c>
      <c r="C74" s="358">
        <v>1217.2060800000002</v>
      </c>
      <c r="D74" s="358">
        <f t="shared" si="2"/>
        <v>4682.59179</v>
      </c>
      <c r="E74" s="193"/>
      <c r="F74" s="193"/>
    </row>
    <row r="75" spans="2:6" ht="15.75" customHeight="1">
      <c r="B75" s="470" t="s">
        <v>195</v>
      </c>
      <c r="C75" s="358">
        <v>1209.60252</v>
      </c>
      <c r="D75" s="358">
        <f t="shared" si="2"/>
        <v>4653.34089</v>
      </c>
      <c r="E75" s="193"/>
      <c r="F75" s="193"/>
    </row>
    <row r="76" spans="2:6" ht="15.75" customHeight="1">
      <c r="B76" s="470" t="s">
        <v>306</v>
      </c>
      <c r="C76" s="358">
        <v>1173.1366200000002</v>
      </c>
      <c r="D76" s="358">
        <f t="shared" si="2"/>
        <v>4513.05658</v>
      </c>
      <c r="E76" s="193"/>
      <c r="F76" s="193"/>
    </row>
    <row r="77" spans="2:6" ht="15.75" customHeight="1">
      <c r="B77" s="470" t="s">
        <v>305</v>
      </c>
      <c r="C77" s="358">
        <v>1096.0895600000001</v>
      </c>
      <c r="D77" s="358">
        <f t="shared" si="2"/>
        <v>4216.65654</v>
      </c>
      <c r="E77" s="193"/>
      <c r="F77" s="193"/>
    </row>
    <row r="78" spans="2:6" ht="15.75" customHeight="1">
      <c r="B78" s="470" t="s">
        <v>311</v>
      </c>
      <c r="C78" s="358">
        <v>1094.9513100000001</v>
      </c>
      <c r="D78" s="358">
        <f t="shared" si="2"/>
        <v>4212.27769</v>
      </c>
      <c r="E78" s="193"/>
      <c r="F78" s="193"/>
    </row>
    <row r="79" spans="2:6" ht="15.75" customHeight="1">
      <c r="B79" s="470" t="s">
        <v>293</v>
      </c>
      <c r="C79" s="358">
        <v>1094.8635900000002</v>
      </c>
      <c r="D79" s="358">
        <f t="shared" si="2"/>
        <v>4211.94023</v>
      </c>
      <c r="E79" s="193"/>
      <c r="F79" s="193"/>
    </row>
    <row r="80" spans="2:6" ht="15.75" customHeight="1">
      <c r="B80" s="470" t="s">
        <v>326</v>
      </c>
      <c r="C80" s="358">
        <v>965.10338</v>
      </c>
      <c r="D80" s="358">
        <f t="shared" si="2"/>
        <v>3712.7527</v>
      </c>
      <c r="E80" s="193"/>
      <c r="F80" s="193"/>
    </row>
    <row r="81" spans="2:6" ht="15.75" customHeight="1">
      <c r="B81" s="470" t="s">
        <v>200</v>
      </c>
      <c r="C81" s="358">
        <v>827.17269</v>
      </c>
      <c r="D81" s="358">
        <f t="shared" si="2"/>
        <v>3182.13334</v>
      </c>
      <c r="E81" s="193"/>
      <c r="F81" s="193"/>
    </row>
    <row r="82" spans="2:6" ht="15.75" customHeight="1">
      <c r="B82" s="470" t="s">
        <v>220</v>
      </c>
      <c r="C82" s="358">
        <v>825.28718</v>
      </c>
      <c r="D82" s="358">
        <f t="shared" si="2"/>
        <v>3174.87978</v>
      </c>
      <c r="E82" s="193"/>
      <c r="F82" s="193"/>
    </row>
    <row r="83" spans="2:6" ht="15.75" customHeight="1">
      <c r="B83" s="470" t="s">
        <v>199</v>
      </c>
      <c r="C83" s="358">
        <v>818.4091500000001</v>
      </c>
      <c r="D83" s="358">
        <f t="shared" si="2"/>
        <v>3148.42</v>
      </c>
      <c r="E83" s="193"/>
      <c r="F83" s="193"/>
    </row>
    <row r="84" spans="2:6" ht="15.75" customHeight="1">
      <c r="B84" s="470" t="s">
        <v>209</v>
      </c>
      <c r="C84" s="358">
        <v>722.10387</v>
      </c>
      <c r="D84" s="358">
        <f t="shared" si="2"/>
        <v>2777.93359</v>
      </c>
      <c r="E84" s="193"/>
      <c r="F84" s="193"/>
    </row>
    <row r="85" spans="2:6" ht="15.75" customHeight="1">
      <c r="B85" s="470" t="s">
        <v>291</v>
      </c>
      <c r="C85" s="358">
        <v>718.73436</v>
      </c>
      <c r="D85" s="358">
        <f t="shared" si="2"/>
        <v>2764.97108</v>
      </c>
      <c r="E85" s="193"/>
      <c r="F85" s="193"/>
    </row>
    <row r="86" spans="2:6" ht="15.75" customHeight="1">
      <c r="B86" s="470" t="s">
        <v>277</v>
      </c>
      <c r="C86" s="358">
        <v>648.13912</v>
      </c>
      <c r="D86" s="358">
        <f t="shared" si="2"/>
        <v>2493.39119</v>
      </c>
      <c r="E86" s="193"/>
      <c r="F86" s="193"/>
    </row>
    <row r="87" spans="2:6" ht="15.75" customHeight="1">
      <c r="B87" s="470" t="s">
        <v>256</v>
      </c>
      <c r="C87" s="358">
        <v>599.33709</v>
      </c>
      <c r="D87" s="358">
        <f t="shared" si="2"/>
        <v>2305.64979</v>
      </c>
      <c r="E87" s="193"/>
      <c r="F87" s="193"/>
    </row>
    <row r="88" spans="2:6" ht="15.75" customHeight="1">
      <c r="B88" s="470" t="s">
        <v>294</v>
      </c>
      <c r="C88" s="358">
        <v>561.43402</v>
      </c>
      <c r="D88" s="358">
        <f t="shared" si="2"/>
        <v>2159.83667</v>
      </c>
      <c r="E88" s="193"/>
      <c r="F88" s="193"/>
    </row>
    <row r="89" spans="2:6" ht="15.75" customHeight="1">
      <c r="B89" s="470" t="s">
        <v>321</v>
      </c>
      <c r="C89" s="358">
        <v>560.02346</v>
      </c>
      <c r="D89" s="358">
        <f t="shared" si="2"/>
        <v>2154.41025</v>
      </c>
      <c r="E89" s="193"/>
      <c r="F89" s="193"/>
    </row>
    <row r="90" spans="2:6" ht="15.75" customHeight="1">
      <c r="B90" s="470" t="s">
        <v>201</v>
      </c>
      <c r="C90" s="358">
        <v>547.37775</v>
      </c>
      <c r="D90" s="358">
        <f t="shared" si="2"/>
        <v>2105.7622</v>
      </c>
      <c r="E90" s="193"/>
      <c r="F90" s="193"/>
    </row>
    <row r="91" spans="2:6" ht="15.75" customHeight="1">
      <c r="B91" s="470" t="s">
        <v>188</v>
      </c>
      <c r="C91" s="358">
        <v>542.10014</v>
      </c>
      <c r="D91" s="358">
        <f t="shared" si="2"/>
        <v>2085.45924</v>
      </c>
      <c r="E91" s="193"/>
      <c r="F91" s="193"/>
    </row>
    <row r="92" spans="2:6" ht="15.75" customHeight="1">
      <c r="B92" s="470" t="s">
        <v>222</v>
      </c>
      <c r="C92" s="358">
        <v>538.53809</v>
      </c>
      <c r="D92" s="358">
        <f t="shared" si="2"/>
        <v>2071.75603</v>
      </c>
      <c r="E92" s="193"/>
      <c r="F92" s="193"/>
    </row>
    <row r="93" spans="2:6" ht="15.75" customHeight="1">
      <c r="B93" s="470" t="s">
        <v>313</v>
      </c>
      <c r="C93" s="358">
        <v>525.10454</v>
      </c>
      <c r="D93" s="358">
        <f t="shared" si="2"/>
        <v>2020.07717</v>
      </c>
      <c r="E93" s="193"/>
      <c r="F93" s="193"/>
    </row>
    <row r="94" spans="2:6" ht="15.75" customHeight="1">
      <c r="B94" s="470" t="s">
        <v>172</v>
      </c>
      <c r="C94" s="358">
        <v>511.371</v>
      </c>
      <c r="D94" s="358">
        <f t="shared" si="2"/>
        <v>1967.24424</v>
      </c>
      <c r="E94" s="193"/>
      <c r="F94" s="193"/>
    </row>
    <row r="95" spans="2:6" ht="15.75" customHeight="1">
      <c r="B95" s="470" t="s">
        <v>309</v>
      </c>
      <c r="C95" s="358">
        <v>504.42897</v>
      </c>
      <c r="D95" s="358">
        <f t="shared" si="2"/>
        <v>1940.53825</v>
      </c>
      <c r="E95" s="193"/>
      <c r="F95" s="193"/>
    </row>
    <row r="96" spans="2:6" ht="15.75" customHeight="1">
      <c r="B96" s="470" t="s">
        <v>317</v>
      </c>
      <c r="C96" s="358">
        <v>499.97493</v>
      </c>
      <c r="D96" s="358">
        <f t="shared" si="2"/>
        <v>1923.40356</v>
      </c>
      <c r="E96" s="193"/>
      <c r="F96" s="193"/>
    </row>
    <row r="97" spans="2:6" ht="15.75" customHeight="1">
      <c r="B97" s="470" t="s">
        <v>292</v>
      </c>
      <c r="C97" s="358">
        <v>471.20517</v>
      </c>
      <c r="D97" s="358">
        <f t="shared" si="2"/>
        <v>1812.72629</v>
      </c>
      <c r="E97" s="193"/>
      <c r="F97" s="193"/>
    </row>
    <row r="98" spans="2:6" ht="15.75" customHeight="1">
      <c r="B98" s="470" t="s">
        <v>194</v>
      </c>
      <c r="C98" s="358">
        <v>458.55162</v>
      </c>
      <c r="D98" s="358">
        <f t="shared" si="2"/>
        <v>1764.04808</v>
      </c>
      <c r="E98" s="193"/>
      <c r="F98" s="193"/>
    </row>
    <row r="99" spans="2:6" ht="15.75" customHeight="1">
      <c r="B99" s="470" t="s">
        <v>213</v>
      </c>
      <c r="C99" s="358">
        <v>426.82148</v>
      </c>
      <c r="D99" s="358">
        <f t="shared" si="2"/>
        <v>1641.98223</v>
      </c>
      <c r="E99" s="193"/>
      <c r="F99" s="193"/>
    </row>
    <row r="100" spans="2:6" ht="15.75" customHeight="1">
      <c r="B100" s="470" t="s">
        <v>295</v>
      </c>
      <c r="C100" s="358">
        <v>426.61217999999997</v>
      </c>
      <c r="D100" s="358">
        <f t="shared" si="2"/>
        <v>1641.17706</v>
      </c>
      <c r="E100" s="193"/>
      <c r="F100" s="193"/>
    </row>
    <row r="101" spans="2:6" ht="15.75" customHeight="1">
      <c r="B101" s="470" t="s">
        <v>211</v>
      </c>
      <c r="C101" s="358">
        <v>425.47107</v>
      </c>
      <c r="D101" s="358">
        <f aca="true" t="shared" si="3" ref="D101:D132">ROUND(+C101*$E$9,5)</f>
        <v>1636.78721</v>
      </c>
      <c r="E101" s="193"/>
      <c r="F101" s="193"/>
    </row>
    <row r="102" spans="2:6" ht="15.75" customHeight="1">
      <c r="B102" s="470" t="s">
        <v>202</v>
      </c>
      <c r="C102" s="358">
        <v>414.90953</v>
      </c>
      <c r="D102" s="358">
        <f t="shared" si="3"/>
        <v>1596.15696</v>
      </c>
      <c r="E102" s="193"/>
      <c r="F102" s="193"/>
    </row>
    <row r="103" spans="2:6" ht="15.75" customHeight="1">
      <c r="B103" s="470" t="s">
        <v>223</v>
      </c>
      <c r="C103" s="358">
        <v>381.66445</v>
      </c>
      <c r="D103" s="358">
        <f t="shared" si="3"/>
        <v>1468.26314</v>
      </c>
      <c r="E103" s="193"/>
      <c r="F103" s="193"/>
    </row>
    <row r="104" spans="2:6" ht="15.75" customHeight="1">
      <c r="B104" s="470" t="s">
        <v>284</v>
      </c>
      <c r="C104" s="358">
        <v>357.87453000000005</v>
      </c>
      <c r="D104" s="358">
        <f t="shared" si="3"/>
        <v>1376.74332</v>
      </c>
      <c r="E104" s="193"/>
      <c r="F104" s="193"/>
    </row>
    <row r="105" spans="2:6" ht="15.75" customHeight="1">
      <c r="B105" s="470" t="s">
        <v>280</v>
      </c>
      <c r="C105" s="358">
        <v>355.03684999999996</v>
      </c>
      <c r="D105" s="358">
        <f t="shared" si="3"/>
        <v>1365.82676</v>
      </c>
      <c r="E105" s="193"/>
      <c r="F105" s="193"/>
    </row>
    <row r="106" spans="2:6" ht="15.75" customHeight="1">
      <c r="B106" s="470" t="s">
        <v>276</v>
      </c>
      <c r="C106" s="358">
        <v>289.14436</v>
      </c>
      <c r="D106" s="358">
        <f t="shared" si="3"/>
        <v>1112.33835</v>
      </c>
      <c r="E106" s="193"/>
      <c r="F106" s="193"/>
    </row>
    <row r="107" spans="2:6" ht="15.75" customHeight="1">
      <c r="B107" s="470" t="s">
        <v>215</v>
      </c>
      <c r="C107" s="358">
        <v>284.30409000000003</v>
      </c>
      <c r="D107" s="358">
        <f t="shared" si="3"/>
        <v>1093.71783</v>
      </c>
      <c r="E107" s="193"/>
      <c r="F107" s="193"/>
    </row>
    <row r="108" spans="2:6" ht="15.75" customHeight="1">
      <c r="B108" s="470" t="s">
        <v>221</v>
      </c>
      <c r="C108" s="358">
        <v>272.56786</v>
      </c>
      <c r="D108" s="358">
        <f t="shared" si="3"/>
        <v>1048.56856</v>
      </c>
      <c r="E108" s="193"/>
      <c r="F108" s="193"/>
    </row>
    <row r="109" spans="2:6" ht="15.75" customHeight="1">
      <c r="B109" s="470" t="s">
        <v>314</v>
      </c>
      <c r="C109" s="358">
        <v>268.10596000000004</v>
      </c>
      <c r="D109" s="358">
        <f t="shared" si="3"/>
        <v>1031.40363</v>
      </c>
      <c r="E109" s="193"/>
      <c r="F109" s="193"/>
    </row>
    <row r="110" spans="2:6" ht="15.75" customHeight="1">
      <c r="B110" s="470" t="s">
        <v>210</v>
      </c>
      <c r="C110" s="358">
        <v>258.8623</v>
      </c>
      <c r="D110" s="358">
        <f t="shared" si="3"/>
        <v>995.84327</v>
      </c>
      <c r="E110" s="193"/>
      <c r="F110" s="193"/>
    </row>
    <row r="111" spans="2:6" ht="15.75" customHeight="1">
      <c r="B111" s="470" t="s">
        <v>219</v>
      </c>
      <c r="C111" s="358">
        <v>257.14566</v>
      </c>
      <c r="D111" s="358">
        <f t="shared" si="3"/>
        <v>989.23935</v>
      </c>
      <c r="E111" s="193"/>
      <c r="F111" s="193"/>
    </row>
    <row r="112" spans="2:6" ht="15.75" customHeight="1">
      <c r="B112" s="470" t="s">
        <v>203</v>
      </c>
      <c r="C112" s="358">
        <v>249.29031</v>
      </c>
      <c r="D112" s="358">
        <f t="shared" si="3"/>
        <v>959.01982</v>
      </c>
      <c r="E112" s="193"/>
      <c r="F112" s="193"/>
    </row>
    <row r="113" spans="2:6" ht="15.75" customHeight="1">
      <c r="B113" s="470" t="s">
        <v>214</v>
      </c>
      <c r="C113" s="358">
        <v>225.63052</v>
      </c>
      <c r="D113" s="358">
        <f t="shared" si="3"/>
        <v>868.00061</v>
      </c>
      <c r="E113" s="193"/>
      <c r="F113" s="193"/>
    </row>
    <row r="114" spans="2:6" ht="15.75" customHeight="1">
      <c r="B114" s="470" t="s">
        <v>233</v>
      </c>
      <c r="C114" s="358">
        <v>218.15463</v>
      </c>
      <c r="D114" s="358">
        <f t="shared" si="3"/>
        <v>839.24086</v>
      </c>
      <c r="E114" s="193"/>
      <c r="F114" s="193"/>
    </row>
    <row r="115" spans="2:6" ht="15.75" customHeight="1">
      <c r="B115" s="470" t="s">
        <v>322</v>
      </c>
      <c r="C115" s="358">
        <v>204.08807000000002</v>
      </c>
      <c r="D115" s="358">
        <f t="shared" si="3"/>
        <v>785.12681</v>
      </c>
      <c r="E115" s="193"/>
      <c r="F115" s="193"/>
    </row>
    <row r="116" spans="2:6" ht="15.75" customHeight="1">
      <c r="B116" s="470" t="s">
        <v>296</v>
      </c>
      <c r="C116" s="358">
        <v>191.74119</v>
      </c>
      <c r="D116" s="358">
        <f t="shared" si="3"/>
        <v>737.62836</v>
      </c>
      <c r="E116" s="193"/>
      <c r="F116" s="193"/>
    </row>
    <row r="117" spans="2:6" ht="15.75" customHeight="1">
      <c r="B117" s="470" t="s">
        <v>212</v>
      </c>
      <c r="C117" s="358">
        <v>182.14032</v>
      </c>
      <c r="D117" s="358">
        <f t="shared" si="3"/>
        <v>700.69381</v>
      </c>
      <c r="E117" s="193"/>
      <c r="F117" s="193"/>
    </row>
    <row r="118" spans="2:6" ht="15.75" customHeight="1">
      <c r="B118" s="470" t="s">
        <v>192</v>
      </c>
      <c r="C118" s="358">
        <v>171.9345</v>
      </c>
      <c r="D118" s="358">
        <f t="shared" si="3"/>
        <v>661.43202</v>
      </c>
      <c r="E118" s="193"/>
      <c r="F118" s="193"/>
    </row>
    <row r="119" spans="2:6" ht="15.75" customHeight="1">
      <c r="B119" s="470" t="s">
        <v>234</v>
      </c>
      <c r="C119" s="358">
        <v>168.65124</v>
      </c>
      <c r="D119" s="358">
        <f t="shared" si="3"/>
        <v>648.80132</v>
      </c>
      <c r="E119" s="193"/>
      <c r="F119" s="193"/>
    </row>
    <row r="120" spans="2:6" ht="15.75" customHeight="1">
      <c r="B120" s="470" t="s">
        <v>206</v>
      </c>
      <c r="C120" s="358">
        <v>152.27567000000002</v>
      </c>
      <c r="D120" s="358">
        <f t="shared" si="3"/>
        <v>585.8045</v>
      </c>
      <c r="E120" s="193"/>
      <c r="F120" s="193"/>
    </row>
    <row r="121" spans="2:6" ht="15.75" customHeight="1">
      <c r="B121" s="470" t="s">
        <v>286</v>
      </c>
      <c r="C121" s="358">
        <v>121.82666</v>
      </c>
      <c r="D121" s="358">
        <f t="shared" si="3"/>
        <v>468.66716</v>
      </c>
      <c r="E121" s="193"/>
      <c r="F121" s="193"/>
    </row>
    <row r="122" spans="2:6" ht="15.75" customHeight="1">
      <c r="B122" s="470" t="s">
        <v>274</v>
      </c>
      <c r="C122" s="358">
        <v>112.68366999999999</v>
      </c>
      <c r="D122" s="358">
        <f t="shared" si="3"/>
        <v>433.49408</v>
      </c>
      <c r="E122" s="193"/>
      <c r="F122" s="193"/>
    </row>
    <row r="123" spans="2:6" ht="15.75" customHeight="1">
      <c r="B123" s="470" t="s">
        <v>273</v>
      </c>
      <c r="C123" s="358">
        <v>112.29673</v>
      </c>
      <c r="D123" s="358">
        <f t="shared" si="3"/>
        <v>432.00552</v>
      </c>
      <c r="E123" s="193"/>
      <c r="F123" s="193"/>
    </row>
    <row r="124" spans="2:6" ht="15.75" customHeight="1">
      <c r="B124" s="470" t="s">
        <v>275</v>
      </c>
      <c r="C124" s="358">
        <v>107.87203</v>
      </c>
      <c r="D124" s="358">
        <f t="shared" si="3"/>
        <v>414.9837</v>
      </c>
      <c r="E124" s="193"/>
      <c r="F124" s="193"/>
    </row>
    <row r="125" spans="2:6" ht="15.75" customHeight="1">
      <c r="B125" s="470" t="s">
        <v>172</v>
      </c>
      <c r="C125" s="358">
        <v>106.9777</v>
      </c>
      <c r="D125" s="358">
        <f t="shared" si="3"/>
        <v>411.54321</v>
      </c>
      <c r="E125" s="193"/>
      <c r="F125" s="193"/>
    </row>
    <row r="126" spans="2:6" ht="15.75" customHeight="1">
      <c r="B126" s="470" t="s">
        <v>180</v>
      </c>
      <c r="C126" s="358">
        <v>105.96711</v>
      </c>
      <c r="D126" s="358">
        <f t="shared" si="3"/>
        <v>407.65547</v>
      </c>
      <c r="E126" s="193"/>
      <c r="F126" s="193"/>
    </row>
    <row r="127" spans="2:6" s="180" customFormat="1" ht="15.75" customHeight="1">
      <c r="B127" s="470" t="s">
        <v>96</v>
      </c>
      <c r="C127" s="358">
        <v>1420.9271900000003</v>
      </c>
      <c r="D127" s="358">
        <f t="shared" si="3"/>
        <v>5466.3069</v>
      </c>
      <c r="E127" s="193"/>
      <c r="F127" s="193"/>
    </row>
    <row r="128" spans="1:7" s="222" customFormat="1" ht="12" customHeight="1">
      <c r="A128" s="78"/>
      <c r="B128" s="470"/>
      <c r="C128" s="358"/>
      <c r="D128" s="358"/>
      <c r="E128" s="193"/>
      <c r="F128" s="193"/>
      <c r="G128" s="75"/>
    </row>
    <row r="129" spans="1:6" s="222" customFormat="1" ht="15.75" customHeight="1">
      <c r="A129" s="78"/>
      <c r="B129" s="102" t="s">
        <v>251</v>
      </c>
      <c r="C129" s="95">
        <f>SUM(C131:C132)</f>
        <v>1612.13034</v>
      </c>
      <c r="D129" s="95">
        <f>SUM(D131:D132)</f>
        <v>6201.86541</v>
      </c>
      <c r="E129" s="193"/>
      <c r="F129" s="193"/>
    </row>
    <row r="130" spans="1:6" s="222" customFormat="1" ht="7.5" customHeight="1">
      <c r="A130" s="78"/>
      <c r="B130" s="103"/>
      <c r="C130" s="95"/>
      <c r="D130" s="104"/>
      <c r="E130" s="193"/>
      <c r="F130" s="193"/>
    </row>
    <row r="131" spans="1:6" s="222" customFormat="1" ht="15.75" customHeight="1">
      <c r="A131" s="78"/>
      <c r="B131" s="396" t="s">
        <v>297</v>
      </c>
      <c r="C131" s="358">
        <v>824.96951</v>
      </c>
      <c r="D131" s="360">
        <f>ROUND(+C131*$E$9,5)</f>
        <v>3173.6577</v>
      </c>
      <c r="E131" s="193"/>
      <c r="F131" s="193"/>
    </row>
    <row r="132" spans="1:6" s="222" customFormat="1" ht="15.75" customHeight="1">
      <c r="A132" s="78"/>
      <c r="B132" s="396" t="s">
        <v>250</v>
      </c>
      <c r="C132" s="358">
        <v>787.1608299999999</v>
      </c>
      <c r="D132" s="360">
        <f>ROUND(+C132*$E$9,5)</f>
        <v>3028.20771</v>
      </c>
      <c r="E132" s="193"/>
      <c r="F132" s="193"/>
    </row>
    <row r="133" spans="1:6" s="222" customFormat="1" ht="16.5" customHeight="1">
      <c r="A133" s="78"/>
      <c r="B133" s="81"/>
      <c r="C133" s="359"/>
      <c r="D133" s="361"/>
      <c r="E133" s="193"/>
      <c r="F133" s="193"/>
    </row>
    <row r="134" spans="1:6" s="222" customFormat="1" ht="16.5" customHeight="1">
      <c r="A134" s="78"/>
      <c r="B134" s="562" t="s">
        <v>14</v>
      </c>
      <c r="C134" s="580">
        <f>+C35+C15+C129</f>
        <v>603917.28578</v>
      </c>
      <c r="D134" s="580">
        <f>+D35+D15+D129</f>
        <v>2323269.79839</v>
      </c>
      <c r="E134" s="193"/>
      <c r="F134" s="193"/>
    </row>
    <row r="135" spans="1:6" s="219" customFormat="1" ht="16.5" customHeight="1">
      <c r="A135" s="75"/>
      <c r="B135" s="563"/>
      <c r="C135" s="581"/>
      <c r="D135" s="581"/>
      <c r="E135" s="193"/>
      <c r="F135" s="193"/>
    </row>
    <row r="136" spans="1:6" s="219" customFormat="1" ht="7.5" customHeight="1">
      <c r="A136" s="75"/>
      <c r="B136" s="82"/>
      <c r="C136" s="83"/>
      <c r="D136" s="83"/>
      <c r="E136" s="193"/>
      <c r="F136" s="193"/>
    </row>
    <row r="137" spans="1:6" s="219" customFormat="1" ht="15" customHeight="1">
      <c r="A137" s="75"/>
      <c r="B137" s="79" t="s">
        <v>159</v>
      </c>
      <c r="C137" s="495"/>
      <c r="D137" s="192"/>
      <c r="E137" s="193"/>
      <c r="F137" s="193"/>
    </row>
    <row r="138" spans="1:6" s="220" customFormat="1" ht="15">
      <c r="A138" s="76"/>
      <c r="B138" s="79" t="s">
        <v>160</v>
      </c>
      <c r="C138" s="190"/>
      <c r="D138" s="191"/>
      <c r="E138" s="193"/>
      <c r="F138" s="193"/>
    </row>
    <row r="139" spans="1:6" s="219" customFormat="1" ht="15">
      <c r="A139" s="75"/>
      <c r="B139" s="84" t="s">
        <v>161</v>
      </c>
      <c r="C139" s="178"/>
      <c r="D139" s="114"/>
      <c r="E139" s="193"/>
      <c r="F139" s="193"/>
    </row>
    <row r="140" spans="1:6" s="221" customFormat="1" ht="15.75">
      <c r="A140" s="74"/>
      <c r="B140" s="84" t="s">
        <v>162</v>
      </c>
      <c r="C140" s="84"/>
      <c r="D140" s="84"/>
      <c r="E140" s="193"/>
      <c r="F140" s="193"/>
    </row>
    <row r="141" spans="1:6" s="221" customFormat="1" ht="15" customHeight="1">
      <c r="A141" s="74"/>
      <c r="B141" s="566" t="s">
        <v>327</v>
      </c>
      <c r="C141" s="566"/>
      <c r="D141" s="566"/>
      <c r="E141" s="193"/>
      <c r="F141" s="193"/>
    </row>
    <row r="142" spans="1:6" s="221" customFormat="1" ht="15" customHeight="1">
      <c r="A142" s="74"/>
      <c r="B142" s="576" t="s">
        <v>252</v>
      </c>
      <c r="C142" s="576"/>
      <c r="D142" s="576"/>
      <c r="E142" s="193"/>
      <c r="F142" s="193"/>
    </row>
    <row r="143" spans="1:6" s="221" customFormat="1" ht="15" customHeight="1">
      <c r="A143" s="74"/>
      <c r="B143" s="413"/>
      <c r="C143" s="414"/>
      <c r="D143" s="414"/>
      <c r="E143" s="193"/>
      <c r="F143" s="193"/>
    </row>
    <row r="144" spans="1:6" s="221" customFormat="1" ht="15.75">
      <c r="A144" s="74"/>
      <c r="B144" s="413"/>
      <c r="C144" s="415"/>
      <c r="D144" s="415"/>
      <c r="E144" s="193"/>
      <c r="F144" s="193"/>
    </row>
    <row r="145" spans="1:6" s="219" customFormat="1" ht="15" customHeight="1">
      <c r="A145" s="75"/>
      <c r="B145" s="416"/>
      <c r="C145" s="417"/>
      <c r="D145" s="417"/>
      <c r="E145" s="193"/>
      <c r="F145" s="193"/>
    </row>
    <row r="146" spans="1:6" s="219" customFormat="1" ht="15" customHeight="1">
      <c r="A146" s="75"/>
      <c r="B146" s="86" t="s">
        <v>108</v>
      </c>
      <c r="C146" s="93"/>
      <c r="D146" s="93"/>
      <c r="E146" s="193"/>
      <c r="F146" s="193"/>
    </row>
    <row r="147" spans="1:6" s="219" customFormat="1" ht="18">
      <c r="A147" s="75"/>
      <c r="B147" s="138" t="s">
        <v>263</v>
      </c>
      <c r="C147" s="94"/>
      <c r="D147" s="94"/>
      <c r="E147" s="193"/>
      <c r="F147" s="193"/>
    </row>
    <row r="148" spans="1:5" s="219" customFormat="1" ht="15" customHeight="1">
      <c r="A148" s="75"/>
      <c r="B148" s="357" t="s">
        <v>66</v>
      </c>
      <c r="C148" s="94"/>
      <c r="D148" s="94"/>
      <c r="E148" s="193"/>
    </row>
    <row r="149" spans="1:5" s="219" customFormat="1" ht="15.75" customHeight="1">
      <c r="A149" s="75"/>
      <c r="B149" s="357" t="s">
        <v>101</v>
      </c>
      <c r="C149" s="94"/>
      <c r="D149" s="94"/>
      <c r="E149" s="193"/>
    </row>
    <row r="150" spans="1:5" s="219" customFormat="1" ht="15.75" customHeight="1">
      <c r="A150" s="75"/>
      <c r="B150" s="329" t="str">
        <f>+B9</f>
        <v>Al 31 de agosto de 2022</v>
      </c>
      <c r="C150" s="329"/>
      <c r="D150" s="93"/>
      <c r="E150" s="193"/>
    </row>
    <row r="151" spans="1:5" s="219" customFormat="1" ht="7.5" customHeight="1">
      <c r="A151" s="75"/>
      <c r="B151" s="259"/>
      <c r="C151" s="270"/>
      <c r="D151" s="270"/>
      <c r="E151" s="193"/>
    </row>
    <row r="152" spans="1:5" s="219" customFormat="1" ht="12" customHeight="1">
      <c r="A152" s="75"/>
      <c r="B152" s="567" t="s">
        <v>99</v>
      </c>
      <c r="C152" s="570" t="s">
        <v>53</v>
      </c>
      <c r="D152" s="573" t="s">
        <v>134</v>
      </c>
      <c r="E152" s="193"/>
    </row>
    <row r="153" spans="1:5" s="219" customFormat="1" ht="12" customHeight="1">
      <c r="A153" s="75"/>
      <c r="B153" s="568"/>
      <c r="C153" s="571"/>
      <c r="D153" s="574"/>
      <c r="E153" s="193"/>
    </row>
    <row r="154" spans="1:5" s="219" customFormat="1" ht="12" customHeight="1">
      <c r="A154" s="75"/>
      <c r="B154" s="569"/>
      <c r="C154" s="572"/>
      <c r="D154" s="575"/>
      <c r="E154" s="193"/>
    </row>
    <row r="155" spans="1:5" s="219" customFormat="1" ht="9.75" customHeight="1">
      <c r="A155" s="75"/>
      <c r="B155" s="260"/>
      <c r="C155" s="272"/>
      <c r="D155" s="273"/>
      <c r="E155" s="193"/>
    </row>
    <row r="156" spans="1:5" s="219" customFormat="1" ht="20.25" customHeight="1">
      <c r="A156" s="75"/>
      <c r="B156" s="100" t="s">
        <v>122</v>
      </c>
      <c r="C156" s="95">
        <v>0</v>
      </c>
      <c r="D156" s="95">
        <v>0</v>
      </c>
      <c r="E156" s="193"/>
    </row>
    <row r="157" spans="1:5" s="219" customFormat="1" ht="7.5" customHeight="1">
      <c r="A157" s="75"/>
      <c r="B157" s="100"/>
      <c r="C157" s="95"/>
      <c r="D157" s="95"/>
      <c r="E157" s="193"/>
    </row>
    <row r="158" spans="1:5" s="219" customFormat="1" ht="12" customHeight="1">
      <c r="A158" s="75"/>
      <c r="B158" s="471"/>
      <c r="C158" s="359"/>
      <c r="D158" s="359"/>
      <c r="E158" s="193"/>
    </row>
    <row r="159" spans="1:6" s="219" customFormat="1" ht="20.25" customHeight="1">
      <c r="A159" s="75"/>
      <c r="B159" s="472" t="s">
        <v>116</v>
      </c>
      <c r="C159" s="95">
        <f>SUM(C161:C170)</f>
        <v>4850.496889999999</v>
      </c>
      <c r="D159" s="95">
        <f>SUM(D161:D170)</f>
        <v>18659.861540000005</v>
      </c>
      <c r="E159" s="193"/>
      <c r="F159" s="193"/>
    </row>
    <row r="160" spans="2:6" ht="7.5" customHeight="1">
      <c r="B160" s="473"/>
      <c r="C160" s="95"/>
      <c r="D160" s="359"/>
      <c r="E160" s="193"/>
      <c r="F160" s="193"/>
    </row>
    <row r="161" spans="2:6" ht="15.75" customHeight="1">
      <c r="B161" s="470" t="s">
        <v>173</v>
      </c>
      <c r="C161" s="358">
        <v>2941.2081000000003</v>
      </c>
      <c r="D161" s="358">
        <f aca="true" t="shared" si="4" ref="D161:D170">ROUND(+C161*$E$9,5)</f>
        <v>11314.82756</v>
      </c>
      <c r="E161" s="193"/>
      <c r="F161" s="193"/>
    </row>
    <row r="162" spans="2:6" ht="15.75" customHeight="1">
      <c r="B162" s="470" t="s">
        <v>300</v>
      </c>
      <c r="C162" s="358">
        <v>512.30507</v>
      </c>
      <c r="D162" s="358">
        <f t="shared" si="4"/>
        <v>1970.8376</v>
      </c>
      <c r="E162" s="193"/>
      <c r="F162" s="193"/>
    </row>
    <row r="163" spans="2:6" ht="15.75" customHeight="1">
      <c r="B163" s="470" t="s">
        <v>301</v>
      </c>
      <c r="C163" s="358">
        <v>166.44893</v>
      </c>
      <c r="D163" s="358">
        <f t="shared" si="4"/>
        <v>640.32903</v>
      </c>
      <c r="E163" s="193"/>
      <c r="F163" s="193"/>
    </row>
    <row r="164" spans="2:6" ht="15.75" customHeight="1">
      <c r="B164" s="470" t="s">
        <v>298</v>
      </c>
      <c r="C164" s="358">
        <v>143.56817999999998</v>
      </c>
      <c r="D164" s="358">
        <f t="shared" si="4"/>
        <v>552.30679</v>
      </c>
      <c r="E164" s="193"/>
      <c r="F164" s="193"/>
    </row>
    <row r="165" spans="2:6" ht="15.75" customHeight="1">
      <c r="B165" s="470" t="s">
        <v>303</v>
      </c>
      <c r="C165" s="358">
        <v>132.58715</v>
      </c>
      <c r="D165" s="358">
        <f t="shared" si="4"/>
        <v>510.06277</v>
      </c>
      <c r="E165" s="193"/>
      <c r="F165" s="193"/>
    </row>
    <row r="166" spans="2:6" ht="15.75" customHeight="1">
      <c r="B166" s="470" t="s">
        <v>304</v>
      </c>
      <c r="C166" s="358">
        <v>120.30682</v>
      </c>
      <c r="D166" s="358">
        <f t="shared" si="4"/>
        <v>462.82034</v>
      </c>
      <c r="E166" s="193"/>
      <c r="F166" s="193"/>
    </row>
    <row r="167" spans="2:6" ht="15.75" customHeight="1">
      <c r="B167" s="470" t="s">
        <v>307</v>
      </c>
      <c r="C167" s="358">
        <v>87.38866</v>
      </c>
      <c r="D167" s="358">
        <f t="shared" si="4"/>
        <v>336.18418</v>
      </c>
      <c r="E167" s="193"/>
      <c r="F167" s="193"/>
    </row>
    <row r="168" spans="2:6" ht="15.75" customHeight="1">
      <c r="B168" s="470" t="s">
        <v>308</v>
      </c>
      <c r="C168" s="358">
        <v>75.17041</v>
      </c>
      <c r="D168" s="358">
        <f t="shared" si="4"/>
        <v>289.18057</v>
      </c>
      <c r="E168" s="193"/>
      <c r="F168" s="193"/>
    </row>
    <row r="169" spans="2:6" ht="15.75" customHeight="1">
      <c r="B169" s="470" t="s">
        <v>328</v>
      </c>
      <c r="C169" s="358">
        <v>66.52516</v>
      </c>
      <c r="D169" s="358">
        <f t="shared" si="4"/>
        <v>255.92229</v>
      </c>
      <c r="E169" s="193"/>
      <c r="F169" s="193"/>
    </row>
    <row r="170" spans="2:6" ht="15.75" customHeight="1">
      <c r="B170" s="470" t="s">
        <v>96</v>
      </c>
      <c r="C170" s="358">
        <v>604.9884099999999</v>
      </c>
      <c r="D170" s="358">
        <f t="shared" si="4"/>
        <v>2327.39041</v>
      </c>
      <c r="E170" s="193"/>
      <c r="F170" s="193"/>
    </row>
    <row r="171" spans="2:6" ht="12" customHeight="1">
      <c r="B171" s="470"/>
      <c r="C171" s="358"/>
      <c r="D171" s="358"/>
      <c r="E171" s="193"/>
      <c r="F171" s="193"/>
    </row>
    <row r="172" spans="2:6" ht="15.75" customHeight="1">
      <c r="B172" s="472" t="s">
        <v>253</v>
      </c>
      <c r="C172" s="95">
        <v>0</v>
      </c>
      <c r="D172" s="95">
        <v>0</v>
      </c>
      <c r="E172" s="193"/>
      <c r="F172" s="219"/>
    </row>
    <row r="173" spans="2:6" ht="9.75" customHeight="1">
      <c r="B173" s="81"/>
      <c r="C173" s="359"/>
      <c r="D173" s="361"/>
      <c r="E173" s="193"/>
      <c r="F173" s="219"/>
    </row>
    <row r="174" spans="2:6" ht="16.5" customHeight="1">
      <c r="B174" s="562" t="s">
        <v>14</v>
      </c>
      <c r="C174" s="564">
        <f>+C156+C159</f>
        <v>4850.496889999999</v>
      </c>
      <c r="D174" s="564">
        <f>+D156+D159</f>
        <v>18659.861540000005</v>
      </c>
      <c r="E174" s="193"/>
      <c r="F174" s="219"/>
    </row>
    <row r="175" spans="2:6" ht="16.5" customHeight="1">
      <c r="B175" s="563"/>
      <c r="C175" s="565"/>
      <c r="D175" s="565"/>
      <c r="E175" s="193"/>
      <c r="F175" s="219"/>
    </row>
    <row r="176" spans="2:6" ht="7.5" customHeight="1">
      <c r="B176" s="105"/>
      <c r="C176" s="83"/>
      <c r="D176" s="83"/>
      <c r="E176" s="193"/>
      <c r="F176" s="219"/>
    </row>
    <row r="177" spans="2:7" s="77" customFormat="1" ht="18" customHeight="1">
      <c r="B177" s="488" t="s">
        <v>329</v>
      </c>
      <c r="C177" s="486"/>
      <c r="D177" s="193"/>
      <c r="E177" s="193"/>
      <c r="F177" s="219"/>
      <c r="G177" s="75"/>
    </row>
    <row r="178" spans="2:7" s="77" customFormat="1" ht="4.5" customHeight="1">
      <c r="B178" s="464"/>
      <c r="C178" s="475"/>
      <c r="D178" s="193"/>
      <c r="E178" s="193"/>
      <c r="F178" s="219"/>
      <c r="G178" s="75"/>
    </row>
    <row r="179" spans="2:7" s="74" customFormat="1" ht="15.75">
      <c r="B179" s="487" t="s">
        <v>163</v>
      </c>
      <c r="C179" s="418"/>
      <c r="D179" s="419"/>
      <c r="E179" s="193"/>
      <c r="F179" s="219"/>
      <c r="G179" s="75"/>
    </row>
    <row r="180" spans="2:6" ht="15.75" customHeight="1">
      <c r="B180" s="466" t="s">
        <v>240</v>
      </c>
      <c r="C180" s="420"/>
      <c r="D180" s="420"/>
      <c r="E180" s="193"/>
      <c r="F180" s="219"/>
    </row>
    <row r="181" spans="2:6" ht="12.75" customHeight="1">
      <c r="B181" s="416"/>
      <c r="C181" s="421"/>
      <c r="D181" s="421"/>
      <c r="E181" s="193"/>
      <c r="F181" s="219"/>
    </row>
    <row r="182" spans="2:6" ht="12.75" customHeight="1">
      <c r="B182" s="416"/>
      <c r="C182" s="419"/>
      <c r="D182" s="419"/>
      <c r="E182" s="193"/>
      <c r="F182" s="219"/>
    </row>
    <row r="183" spans="2:6" ht="15">
      <c r="B183" s="416"/>
      <c r="C183" s="422"/>
      <c r="D183" s="422"/>
      <c r="E183" s="193"/>
      <c r="F183" s="219"/>
    </row>
    <row r="184" spans="2:6" ht="15">
      <c r="B184" s="416"/>
      <c r="C184" s="416"/>
      <c r="D184" s="416"/>
      <c r="E184" s="193"/>
      <c r="F184" s="219"/>
    </row>
    <row r="185" spans="2:6" ht="15">
      <c r="B185" s="416"/>
      <c r="C185" s="416"/>
      <c r="D185" s="422"/>
      <c r="E185" s="193"/>
      <c r="F185" s="219"/>
    </row>
    <row r="186" spans="2:6" ht="15">
      <c r="B186" s="416"/>
      <c r="C186" s="423"/>
      <c r="D186" s="416"/>
      <c r="E186" s="193"/>
      <c r="F186" s="219"/>
    </row>
    <row r="187" spans="2:6" ht="15">
      <c r="B187" s="416"/>
      <c r="C187" s="416"/>
      <c r="D187" s="417"/>
      <c r="E187" s="193"/>
      <c r="F187" s="219"/>
    </row>
    <row r="188" spans="2:6" ht="15">
      <c r="B188" s="416"/>
      <c r="C188" s="416"/>
      <c r="D188" s="416"/>
      <c r="E188" s="193"/>
      <c r="F188" s="219"/>
    </row>
    <row r="189" spans="2:6" ht="15">
      <c r="B189" s="416"/>
      <c r="C189" s="416"/>
      <c r="D189" s="416"/>
      <c r="E189" s="193"/>
      <c r="F189" s="219"/>
    </row>
    <row r="190" spans="2:6" ht="15">
      <c r="B190" s="416"/>
      <c r="C190" s="416"/>
      <c r="D190" s="416"/>
      <c r="E190" s="193"/>
      <c r="F190" s="219"/>
    </row>
    <row r="191" spans="2:6" ht="15">
      <c r="B191" s="416"/>
      <c r="C191" s="416"/>
      <c r="D191" s="416"/>
      <c r="E191" s="193"/>
      <c r="F191" s="219"/>
    </row>
    <row r="192" spans="5:6" ht="15">
      <c r="E192" s="193"/>
      <c r="F192" s="219"/>
    </row>
    <row r="193" spans="5:6" ht="15">
      <c r="E193" s="193"/>
      <c r="F193" s="219"/>
    </row>
    <row r="194" spans="5:6" ht="15">
      <c r="E194" s="193"/>
      <c r="F194" s="219"/>
    </row>
    <row r="195" ht="15">
      <c r="E195" s="193"/>
    </row>
    <row r="196" ht="15">
      <c r="E196" s="193"/>
    </row>
    <row r="197" ht="15">
      <c r="E197" s="193"/>
    </row>
    <row r="198" ht="15">
      <c r="E198" s="193"/>
    </row>
    <row r="199" ht="15">
      <c r="E199" s="193"/>
    </row>
    <row r="200" ht="15">
      <c r="E200" s="193"/>
    </row>
    <row r="201" ht="15">
      <c r="E201" s="193"/>
    </row>
  </sheetData>
  <sheetProtection/>
  <mergeCells count="14">
    <mergeCell ref="B11:B13"/>
    <mergeCell ref="C11:C13"/>
    <mergeCell ref="D11:D13"/>
    <mergeCell ref="D134:D135"/>
    <mergeCell ref="B134:B135"/>
    <mergeCell ref="C134:C135"/>
    <mergeCell ref="B174:B175"/>
    <mergeCell ref="C174:C175"/>
    <mergeCell ref="D174:D175"/>
    <mergeCell ref="B141:D141"/>
    <mergeCell ref="B152:B154"/>
    <mergeCell ref="C152:C154"/>
    <mergeCell ref="D152:D154"/>
    <mergeCell ref="B142:D1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4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9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0039062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82" t="s">
        <v>100</v>
      </c>
      <c r="C5" s="582"/>
      <c r="D5" s="582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263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331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96" t="s">
        <v>95</v>
      </c>
      <c r="C12" s="597"/>
      <c r="D12" s="165"/>
      <c r="E12" s="593" t="s">
        <v>93</v>
      </c>
      <c r="F12" s="594"/>
      <c r="G12" s="595"/>
      <c r="H12" s="593" t="s">
        <v>94</v>
      </c>
      <c r="I12" s="594"/>
      <c r="J12" s="595"/>
      <c r="K12" s="593" t="s">
        <v>31</v>
      </c>
      <c r="L12" s="594"/>
      <c r="M12" s="595"/>
    </row>
    <row r="13" spans="2:13" ht="19.5" customHeight="1">
      <c r="B13" s="598"/>
      <c r="C13" s="599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2022</v>
      </c>
      <c r="C15" s="485"/>
      <c r="D15" s="496" t="s">
        <v>310</v>
      </c>
      <c r="E15" s="364">
        <v>506.19037</v>
      </c>
      <c r="F15" s="362">
        <v>19.88357</v>
      </c>
      <c r="G15" s="362">
        <f aca="true" t="shared" si="0" ref="G15:G33">+F15+E15</f>
        <v>526.07394</v>
      </c>
      <c r="H15" s="364">
        <v>50343.58664</v>
      </c>
      <c r="I15" s="362">
        <v>18378.10878</v>
      </c>
      <c r="J15" s="363">
        <f aca="true" t="shared" si="1" ref="J15:J33">+H15+I15</f>
        <v>68721.69542</v>
      </c>
      <c r="K15" s="364">
        <f aca="true" t="shared" si="2" ref="K15:K32">+E15+H15</f>
        <v>50849.77701</v>
      </c>
      <c r="L15" s="362">
        <f aca="true" t="shared" si="3" ref="L15:L32">+F15+I15</f>
        <v>18397.99235</v>
      </c>
      <c r="M15" s="363">
        <f aca="true" t="shared" si="4" ref="M15:M32">+K15+L15</f>
        <v>69247.76936</v>
      </c>
      <c r="P15" s="153"/>
      <c r="X15" s="154"/>
    </row>
    <row r="16" spans="2:24" ht="15" customHeight="1">
      <c r="B16" s="484">
        <f aca="true" t="shared" si="5" ref="B16:B33">+B15+1</f>
        <v>2023</v>
      </c>
      <c r="C16" s="485"/>
      <c r="D16" s="167"/>
      <c r="E16" s="364">
        <v>5227.56259</v>
      </c>
      <c r="F16" s="362">
        <v>1194.29302</v>
      </c>
      <c r="G16" s="362">
        <f t="shared" si="0"/>
        <v>6421.85561</v>
      </c>
      <c r="H16" s="364">
        <v>147326.02361</v>
      </c>
      <c r="I16" s="362">
        <v>49516.08639</v>
      </c>
      <c r="J16" s="363">
        <f t="shared" si="1"/>
        <v>196842.11</v>
      </c>
      <c r="K16" s="364">
        <f t="shared" si="2"/>
        <v>152553.5862</v>
      </c>
      <c r="L16" s="362">
        <f t="shared" si="3"/>
        <v>50710.379409999994</v>
      </c>
      <c r="M16" s="363">
        <f t="shared" si="4"/>
        <v>203263.96560999998</v>
      </c>
      <c r="P16" s="153"/>
      <c r="X16" s="154"/>
    </row>
    <row r="17" spans="2:24" ht="15" customHeight="1">
      <c r="B17" s="484">
        <f t="shared" si="5"/>
        <v>2024</v>
      </c>
      <c r="C17" s="485"/>
      <c r="D17" s="167"/>
      <c r="E17" s="364">
        <v>4509.95068</v>
      </c>
      <c r="F17" s="362">
        <v>987.3964</v>
      </c>
      <c r="G17" s="362">
        <f t="shared" si="0"/>
        <v>5497.34708</v>
      </c>
      <c r="H17" s="364">
        <v>123209.9504</v>
      </c>
      <c r="I17" s="362">
        <v>42858.31121</v>
      </c>
      <c r="J17" s="363">
        <f t="shared" si="1"/>
        <v>166068.26161</v>
      </c>
      <c r="K17" s="364">
        <f t="shared" si="2"/>
        <v>127719.90108</v>
      </c>
      <c r="L17" s="362">
        <f t="shared" si="3"/>
        <v>43845.70761</v>
      </c>
      <c r="M17" s="363">
        <f t="shared" si="4"/>
        <v>171565.60869</v>
      </c>
      <c r="P17" s="153"/>
      <c r="X17" s="154"/>
    </row>
    <row r="18" spans="2:24" ht="15" customHeight="1">
      <c r="B18" s="484">
        <f t="shared" si="5"/>
        <v>2025</v>
      </c>
      <c r="C18" s="485"/>
      <c r="D18" s="167"/>
      <c r="E18" s="364">
        <v>4509.95068</v>
      </c>
      <c r="F18" s="362">
        <v>775.33887</v>
      </c>
      <c r="G18" s="362">
        <f t="shared" si="0"/>
        <v>5285.2895499999995</v>
      </c>
      <c r="H18" s="364">
        <v>63527.24124</v>
      </c>
      <c r="I18" s="362">
        <v>36687.15236</v>
      </c>
      <c r="J18" s="363">
        <f t="shared" si="1"/>
        <v>100214.39360000001</v>
      </c>
      <c r="K18" s="364">
        <f t="shared" si="2"/>
        <v>68037.19192</v>
      </c>
      <c r="L18" s="362">
        <f t="shared" si="3"/>
        <v>37462.49123</v>
      </c>
      <c r="M18" s="363">
        <f t="shared" si="4"/>
        <v>105499.68315</v>
      </c>
      <c r="P18" s="153"/>
      <c r="X18" s="154"/>
    </row>
    <row r="19" spans="2:24" ht="15" customHeight="1">
      <c r="B19" s="484">
        <f t="shared" si="5"/>
        <v>2026</v>
      </c>
      <c r="C19" s="485"/>
      <c r="D19" s="167"/>
      <c r="E19" s="364">
        <v>4509.95068</v>
      </c>
      <c r="F19" s="362">
        <v>596.49088</v>
      </c>
      <c r="G19" s="362">
        <f t="shared" si="0"/>
        <v>5106.44156</v>
      </c>
      <c r="H19" s="364">
        <v>152628.95966</v>
      </c>
      <c r="I19" s="362">
        <v>33020.26643</v>
      </c>
      <c r="J19" s="363">
        <f t="shared" si="1"/>
        <v>185649.22609</v>
      </c>
      <c r="K19" s="364">
        <f t="shared" si="2"/>
        <v>157138.91034</v>
      </c>
      <c r="L19" s="362">
        <f t="shared" si="3"/>
        <v>33616.75731</v>
      </c>
      <c r="M19" s="363">
        <f t="shared" si="4"/>
        <v>190755.66765000002</v>
      </c>
      <c r="P19" s="153"/>
      <c r="X19" s="154"/>
    </row>
    <row r="20" spans="2:24" ht="15" customHeight="1">
      <c r="B20" s="484">
        <f t="shared" si="5"/>
        <v>2027</v>
      </c>
      <c r="C20" s="485"/>
      <c r="D20" s="167"/>
      <c r="E20" s="364">
        <v>4509.95068</v>
      </c>
      <c r="F20" s="362">
        <v>413.07118</v>
      </c>
      <c r="G20" s="362">
        <f t="shared" si="0"/>
        <v>4923.02186</v>
      </c>
      <c r="H20" s="364">
        <v>41050.22012</v>
      </c>
      <c r="I20" s="362">
        <v>22563.40807</v>
      </c>
      <c r="J20" s="363">
        <f t="shared" si="1"/>
        <v>63613.62819</v>
      </c>
      <c r="K20" s="364">
        <f t="shared" si="2"/>
        <v>45560.1708</v>
      </c>
      <c r="L20" s="362">
        <f t="shared" si="3"/>
        <v>22976.47925</v>
      </c>
      <c r="M20" s="363">
        <f t="shared" si="4"/>
        <v>68536.65005</v>
      </c>
      <c r="P20" s="153"/>
      <c r="X20" s="154"/>
    </row>
    <row r="21" spans="2:24" ht="15" customHeight="1">
      <c r="B21" s="484">
        <f t="shared" si="5"/>
        <v>2028</v>
      </c>
      <c r="C21" s="485"/>
      <c r="D21" s="167"/>
      <c r="E21" s="364">
        <v>4509.95068</v>
      </c>
      <c r="F21" s="362">
        <v>229.79085</v>
      </c>
      <c r="G21" s="362">
        <f t="shared" si="0"/>
        <v>4739.74153</v>
      </c>
      <c r="H21" s="364">
        <v>37415.80304</v>
      </c>
      <c r="I21" s="362">
        <v>12412.40658</v>
      </c>
      <c r="J21" s="363">
        <f t="shared" si="1"/>
        <v>49828.20962</v>
      </c>
      <c r="K21" s="364">
        <f t="shared" si="2"/>
        <v>41925.75372</v>
      </c>
      <c r="L21" s="362">
        <f t="shared" si="3"/>
        <v>12642.19743</v>
      </c>
      <c r="M21" s="363">
        <f t="shared" si="4"/>
        <v>54567.95115</v>
      </c>
      <c r="P21" s="153"/>
      <c r="X21" s="154"/>
    </row>
    <row r="22" spans="2:24" ht="15" customHeight="1">
      <c r="B22" s="484">
        <f t="shared" si="5"/>
        <v>2029</v>
      </c>
      <c r="C22" s="485"/>
      <c r="D22" s="167"/>
      <c r="E22" s="364">
        <v>2254.97498</v>
      </c>
      <c r="F22" s="362">
        <v>46.11409</v>
      </c>
      <c r="G22" s="362">
        <f t="shared" si="0"/>
        <v>2301.08907</v>
      </c>
      <c r="H22" s="364">
        <v>38551.43222</v>
      </c>
      <c r="I22" s="362">
        <v>4031.3737</v>
      </c>
      <c r="J22" s="363">
        <f t="shared" si="1"/>
        <v>42582.80592</v>
      </c>
      <c r="K22" s="364">
        <f t="shared" si="2"/>
        <v>40806.4072</v>
      </c>
      <c r="L22" s="362">
        <f t="shared" si="3"/>
        <v>4077.48779</v>
      </c>
      <c r="M22" s="363">
        <f t="shared" si="4"/>
        <v>44883.89499</v>
      </c>
      <c r="P22" s="153"/>
      <c r="X22" s="154"/>
    </row>
    <row r="23" spans="2:24" ht="15" customHeight="1">
      <c r="B23" s="484">
        <f t="shared" si="5"/>
        <v>2030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34341.60132</v>
      </c>
      <c r="I23" s="362">
        <v>3178.8461</v>
      </c>
      <c r="J23" s="363">
        <f t="shared" si="1"/>
        <v>37520.447420000004</v>
      </c>
      <c r="K23" s="364">
        <f t="shared" si="2"/>
        <v>34341.60132</v>
      </c>
      <c r="L23" s="362">
        <f t="shared" si="3"/>
        <v>3178.8461</v>
      </c>
      <c r="M23" s="363">
        <f t="shared" si="4"/>
        <v>37520.447420000004</v>
      </c>
      <c r="P23" s="153"/>
      <c r="X23" s="154"/>
    </row>
    <row r="24" spans="2:24" ht="15" customHeight="1">
      <c r="B24" s="484">
        <f t="shared" si="5"/>
        <v>2031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29782.07892</v>
      </c>
      <c r="I24" s="362">
        <v>2358.30732</v>
      </c>
      <c r="J24" s="363">
        <f t="shared" si="1"/>
        <v>32140.38624</v>
      </c>
      <c r="K24" s="364">
        <f t="shared" si="2"/>
        <v>29782.07892</v>
      </c>
      <c r="L24" s="362">
        <f t="shared" si="3"/>
        <v>2358.30732</v>
      </c>
      <c r="M24" s="363">
        <f t="shared" si="4"/>
        <v>32140.38624</v>
      </c>
      <c r="P24" s="153"/>
      <c r="X24" s="154"/>
    </row>
    <row r="25" spans="2:24" ht="15" customHeight="1">
      <c r="B25" s="484">
        <f t="shared" si="5"/>
        <v>2032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27931.7036</v>
      </c>
      <c r="I25" s="362">
        <v>3388.42403</v>
      </c>
      <c r="J25" s="363">
        <f t="shared" si="1"/>
        <v>31320.127630000003</v>
      </c>
      <c r="K25" s="364">
        <f t="shared" si="2"/>
        <v>27931.7036</v>
      </c>
      <c r="L25" s="362">
        <f t="shared" si="3"/>
        <v>3388.42403</v>
      </c>
      <c r="M25" s="363">
        <f t="shared" si="4"/>
        <v>31320.127630000003</v>
      </c>
      <c r="P25" s="153"/>
      <c r="X25" s="154"/>
    </row>
    <row r="26" spans="2:24" ht="15" customHeight="1">
      <c r="B26" s="484">
        <f t="shared" si="5"/>
        <v>2033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16195.02164</v>
      </c>
      <c r="I26" s="362">
        <v>779.294</v>
      </c>
      <c r="J26" s="363">
        <f t="shared" si="1"/>
        <v>16974.31564</v>
      </c>
      <c r="K26" s="364">
        <f t="shared" si="2"/>
        <v>16195.02164</v>
      </c>
      <c r="L26" s="362">
        <f t="shared" si="3"/>
        <v>779.294</v>
      </c>
      <c r="M26" s="363">
        <f t="shared" si="4"/>
        <v>16974.31564</v>
      </c>
      <c r="P26" s="153"/>
      <c r="X26" s="154"/>
    </row>
    <row r="27" spans="2:24" ht="15" customHeight="1">
      <c r="B27" s="484">
        <f t="shared" si="5"/>
        <v>2034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7317.32425</v>
      </c>
      <c r="I27" s="362">
        <v>461.88382</v>
      </c>
      <c r="J27" s="363">
        <f t="shared" si="1"/>
        <v>7779.20807</v>
      </c>
      <c r="K27" s="364">
        <f t="shared" si="2"/>
        <v>7317.32425</v>
      </c>
      <c r="L27" s="362">
        <f t="shared" si="3"/>
        <v>461.88382</v>
      </c>
      <c r="M27" s="363">
        <f t="shared" si="4"/>
        <v>7779.20807</v>
      </c>
      <c r="P27" s="153"/>
      <c r="X27" s="154"/>
    </row>
    <row r="28" spans="2:24" ht="15" customHeight="1">
      <c r="B28" s="484">
        <f t="shared" si="5"/>
        <v>2035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7506.015</v>
      </c>
      <c r="I28" s="362">
        <v>220.74141</v>
      </c>
      <c r="J28" s="363">
        <f t="shared" si="1"/>
        <v>7726.75641</v>
      </c>
      <c r="K28" s="364">
        <f t="shared" si="2"/>
        <v>7506.015</v>
      </c>
      <c r="L28" s="362">
        <f t="shared" si="3"/>
        <v>220.74141</v>
      </c>
      <c r="M28" s="363">
        <f t="shared" si="4"/>
        <v>7726.75641</v>
      </c>
      <c r="P28" s="153"/>
      <c r="X28" s="154"/>
    </row>
    <row r="29" spans="2:24" ht="15" customHeight="1">
      <c r="B29" s="484">
        <f t="shared" si="5"/>
        <v>2036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687.24617</v>
      </c>
      <c r="I29" s="362">
        <v>34.33999</v>
      </c>
      <c r="J29" s="363">
        <f t="shared" si="1"/>
        <v>721.5861600000001</v>
      </c>
      <c r="K29" s="364">
        <f t="shared" si="2"/>
        <v>687.24617</v>
      </c>
      <c r="L29" s="362">
        <f t="shared" si="3"/>
        <v>34.33999</v>
      </c>
      <c r="M29" s="363">
        <f t="shared" si="4"/>
        <v>721.5861600000001</v>
      </c>
      <c r="P29" s="153"/>
      <c r="X29" s="154"/>
    </row>
    <row r="30" spans="2:24" ht="15" customHeight="1">
      <c r="B30" s="484">
        <f t="shared" si="5"/>
        <v>2037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340.34311</v>
      </c>
      <c r="I30" s="362">
        <v>21.34493</v>
      </c>
      <c r="J30" s="363">
        <f t="shared" si="1"/>
        <v>361.68804</v>
      </c>
      <c r="K30" s="364">
        <f t="shared" si="2"/>
        <v>340.34311</v>
      </c>
      <c r="L30" s="362">
        <f t="shared" si="3"/>
        <v>21.34493</v>
      </c>
      <c r="M30" s="363">
        <f t="shared" si="4"/>
        <v>361.68804</v>
      </c>
      <c r="P30" s="153"/>
      <c r="X30" s="154"/>
    </row>
    <row r="31" spans="2:24" ht="15" customHeight="1">
      <c r="B31" s="484">
        <f t="shared" si="5"/>
        <v>2038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340.34311</v>
      </c>
      <c r="I31" s="362">
        <v>15.65295</v>
      </c>
      <c r="J31" s="363">
        <f t="shared" si="1"/>
        <v>355.99606</v>
      </c>
      <c r="K31" s="364">
        <f t="shared" si="2"/>
        <v>340.34311</v>
      </c>
      <c r="L31" s="362">
        <f t="shared" si="3"/>
        <v>15.65295</v>
      </c>
      <c r="M31" s="363">
        <f t="shared" si="4"/>
        <v>355.99606</v>
      </c>
      <c r="P31" s="153"/>
      <c r="X31" s="154"/>
    </row>
    <row r="32" spans="2:24" ht="15" customHeight="1">
      <c r="B32" s="484">
        <f t="shared" si="5"/>
        <v>2039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284.59908</v>
      </c>
      <c r="I32" s="362">
        <v>9.96097</v>
      </c>
      <c r="J32" s="363">
        <f t="shared" si="1"/>
        <v>294.56005</v>
      </c>
      <c r="K32" s="364">
        <f t="shared" si="2"/>
        <v>284.59908</v>
      </c>
      <c r="L32" s="362">
        <f t="shared" si="3"/>
        <v>9.96097</v>
      </c>
      <c r="M32" s="363">
        <f t="shared" si="4"/>
        <v>294.56005</v>
      </c>
      <c r="P32" s="153"/>
      <c r="X32" s="154"/>
    </row>
    <row r="33" spans="2:24" ht="15" customHeight="1">
      <c r="B33" s="484">
        <f t="shared" si="5"/>
        <v>2040</v>
      </c>
      <c r="C33" s="485"/>
      <c r="D33" s="167"/>
      <c r="E33" s="364">
        <v>0</v>
      </c>
      <c r="F33" s="362">
        <v>0</v>
      </c>
      <c r="G33" s="362">
        <f t="shared" si="0"/>
        <v>0</v>
      </c>
      <c r="H33" s="364">
        <v>284.59913</v>
      </c>
      <c r="I33" s="362">
        <v>4.26899</v>
      </c>
      <c r="J33" s="363">
        <f t="shared" si="1"/>
        <v>288.86812</v>
      </c>
      <c r="K33" s="364">
        <f>+E33+H33</f>
        <v>284.59913</v>
      </c>
      <c r="L33" s="362">
        <f>+F33+I33</f>
        <v>4.26899</v>
      </c>
      <c r="M33" s="363">
        <f>+K33+L33</f>
        <v>288.86812</v>
      </c>
      <c r="P33" s="153"/>
      <c r="X33" s="154"/>
    </row>
    <row r="34" spans="2:13" ht="9.75" customHeight="1">
      <c r="B34" s="155"/>
      <c r="C34" s="156"/>
      <c r="D34" s="168"/>
      <c r="E34" s="368"/>
      <c r="F34" s="369"/>
      <c r="G34" s="370"/>
      <c r="H34" s="368"/>
      <c r="I34" s="369"/>
      <c r="J34" s="370"/>
      <c r="K34" s="368"/>
      <c r="L34" s="369"/>
      <c r="M34" s="370"/>
    </row>
    <row r="35" spans="2:13" ht="15" customHeight="1">
      <c r="B35" s="589" t="s">
        <v>14</v>
      </c>
      <c r="C35" s="590"/>
      <c r="D35" s="261"/>
      <c r="E35" s="583">
        <f aca="true" t="shared" si="6" ref="E35:M35">SUM(E15:E33)</f>
        <v>30538.48134</v>
      </c>
      <c r="F35" s="585">
        <f t="shared" si="6"/>
        <v>4262.37886</v>
      </c>
      <c r="G35" s="587">
        <f t="shared" si="6"/>
        <v>34800.8602</v>
      </c>
      <c r="H35" s="583">
        <f t="shared" si="6"/>
        <v>779064.09226</v>
      </c>
      <c r="I35" s="585">
        <f t="shared" si="6"/>
        <v>229940.17802999995</v>
      </c>
      <c r="J35" s="587">
        <f t="shared" si="6"/>
        <v>1009004.27029</v>
      </c>
      <c r="K35" s="583">
        <f t="shared" si="6"/>
        <v>809602.5736</v>
      </c>
      <c r="L35" s="585">
        <f t="shared" si="6"/>
        <v>234202.55688999995</v>
      </c>
      <c r="M35" s="587">
        <f t="shared" si="6"/>
        <v>1043805.1304900001</v>
      </c>
    </row>
    <row r="36" spans="2:13" ht="15" customHeight="1">
      <c r="B36" s="591"/>
      <c r="C36" s="592"/>
      <c r="D36" s="262"/>
      <c r="E36" s="584"/>
      <c r="F36" s="586"/>
      <c r="G36" s="588"/>
      <c r="H36" s="584"/>
      <c r="I36" s="586"/>
      <c r="J36" s="588"/>
      <c r="K36" s="584"/>
      <c r="L36" s="586"/>
      <c r="M36" s="588"/>
    </row>
    <row r="37" ht="6.75" customHeight="1"/>
    <row r="38" spans="2:13" s="142" customFormat="1" ht="15" customHeight="1">
      <c r="B38" s="157" t="s">
        <v>115</v>
      </c>
      <c r="C38" s="158"/>
      <c r="D38" s="158"/>
      <c r="E38" s="427"/>
      <c r="F38" s="427"/>
      <c r="G38" s="427"/>
      <c r="H38" s="427"/>
      <c r="I38" s="427"/>
      <c r="J38" s="427"/>
      <c r="K38" s="144"/>
      <c r="L38" s="144"/>
      <c r="M38" s="144"/>
    </row>
    <row r="39" spans="2:13" s="142" customFormat="1" ht="15" customHeight="1">
      <c r="B39" s="157" t="s">
        <v>332</v>
      </c>
      <c r="C39" s="158"/>
      <c r="D39" s="158"/>
      <c r="E39" s="144"/>
      <c r="G39" s="144"/>
      <c r="H39" s="159"/>
      <c r="I39" s="160"/>
      <c r="J39" s="159"/>
      <c r="K39" s="189"/>
      <c r="L39" s="188"/>
      <c r="M39" s="144"/>
    </row>
    <row r="40" spans="2:13" s="142" customFormat="1" ht="15" customHeight="1">
      <c r="B40" s="75" t="s">
        <v>333</v>
      </c>
      <c r="C40" s="158"/>
      <c r="D40" s="158"/>
      <c r="E40" s="144"/>
      <c r="G40" s="144"/>
      <c r="H40" s="169"/>
      <c r="I40" s="160"/>
      <c r="J40" s="159"/>
      <c r="K40" s="144"/>
      <c r="L40" s="144"/>
      <c r="M40" s="144"/>
    </row>
    <row r="41" spans="2:13" ht="15.75" customHeight="1">
      <c r="B41" s="426"/>
      <c r="C41" s="426"/>
      <c r="D41" s="426"/>
      <c r="E41" s="427"/>
      <c r="F41" s="427"/>
      <c r="G41" s="427"/>
      <c r="H41" s="427"/>
      <c r="I41" s="427"/>
      <c r="J41" s="427"/>
      <c r="K41" s="427"/>
      <c r="L41" s="427"/>
      <c r="M41" s="427"/>
    </row>
    <row r="42" spans="2:24" ht="15.75" customHeight="1">
      <c r="B42" s="426"/>
      <c r="C42" s="426"/>
      <c r="D42" s="426"/>
      <c r="E42" s="428"/>
      <c r="F42" s="429"/>
      <c r="G42" s="430"/>
      <c r="H42" s="428"/>
      <c r="I42" s="430"/>
      <c r="J42" s="430"/>
      <c r="K42" s="430"/>
      <c r="L42" s="430"/>
      <c r="M42" s="430"/>
      <c r="X42" s="162"/>
    </row>
    <row r="43" spans="2:24" ht="15.75" customHeight="1">
      <c r="B43" s="426"/>
      <c r="C43" s="426"/>
      <c r="D43" s="426"/>
      <c r="E43" s="431"/>
      <c r="F43" s="432"/>
      <c r="G43" s="433"/>
      <c r="H43" s="434"/>
      <c r="I43" s="434"/>
      <c r="J43" s="434"/>
      <c r="K43" s="431"/>
      <c r="L43" s="431"/>
      <c r="M43" s="435"/>
      <c r="Q43" s="210"/>
      <c r="X43" s="162"/>
    </row>
    <row r="44" spans="2:17" ht="15.75" customHeight="1">
      <c r="B44" s="426"/>
      <c r="C44" s="426"/>
      <c r="D44" s="426"/>
      <c r="E44" s="431"/>
      <c r="F44" s="432"/>
      <c r="G44" s="431"/>
      <c r="H44" s="434"/>
      <c r="I44" s="434"/>
      <c r="J44" s="434"/>
      <c r="K44" s="431"/>
      <c r="L44" s="433"/>
      <c r="M44" s="435"/>
      <c r="O44" s="215"/>
      <c r="Q44" s="210"/>
    </row>
    <row r="45" spans="2:17" ht="15.75" customHeight="1">
      <c r="B45" s="426"/>
      <c r="C45" s="426"/>
      <c r="D45" s="426"/>
      <c r="E45" s="431"/>
      <c r="F45" s="432"/>
      <c r="G45" s="431"/>
      <c r="H45" s="431"/>
      <c r="I45" s="436"/>
      <c r="J45" s="431"/>
      <c r="K45" s="431"/>
      <c r="L45" s="431"/>
      <c r="M45" s="437"/>
      <c r="O45" s="216"/>
      <c r="P45" s="216"/>
      <c r="Q45" s="210"/>
    </row>
    <row r="46" spans="2:17" ht="18.75">
      <c r="B46" s="133" t="s">
        <v>109</v>
      </c>
      <c r="C46" s="134"/>
      <c r="D46" s="134"/>
      <c r="M46" s="308"/>
      <c r="Q46" s="210"/>
    </row>
    <row r="47" spans="2:17" ht="19.5">
      <c r="B47" s="137" t="s">
        <v>263</v>
      </c>
      <c r="C47" s="138"/>
      <c r="D47" s="138"/>
      <c r="L47" s="75"/>
      <c r="M47" s="285"/>
      <c r="N47" s="315">
        <f>+Portada!I34</f>
        <v>3.847</v>
      </c>
      <c r="Q47" s="210"/>
    </row>
    <row r="48" spans="2:17" ht="18">
      <c r="B48" s="138" t="s">
        <v>78</v>
      </c>
      <c r="C48" s="136"/>
      <c r="D48" s="136"/>
      <c r="M48" s="263"/>
      <c r="Q48" s="210"/>
    </row>
    <row r="49" spans="2:17" ht="16.5">
      <c r="B49" s="140" t="s">
        <v>126</v>
      </c>
      <c r="C49" s="136"/>
      <c r="D49" s="136"/>
      <c r="L49" s="161"/>
      <c r="O49" s="217"/>
      <c r="Q49" s="210"/>
    </row>
    <row r="50" spans="2:4" ht="15.75">
      <c r="B50" s="136" t="str">
        <f>+B9</f>
        <v>Período: Desde septiembre 2022 al 2040</v>
      </c>
      <c r="C50" s="136"/>
      <c r="D50" s="136"/>
    </row>
    <row r="51" spans="2:13" ht="15.75">
      <c r="B51" s="143" t="s">
        <v>135</v>
      </c>
      <c r="C51" s="143"/>
      <c r="D51" s="143"/>
      <c r="E51" s="144"/>
      <c r="F51" s="142"/>
      <c r="G51" s="144"/>
      <c r="H51" s="144"/>
      <c r="I51" s="145"/>
      <c r="J51" s="144"/>
      <c r="K51" s="144"/>
      <c r="L51" s="144"/>
      <c r="M51" s="144"/>
    </row>
    <row r="52" ht="9.75" customHeight="1"/>
    <row r="53" spans="2:13" ht="19.5" customHeight="1">
      <c r="B53" s="596" t="s">
        <v>95</v>
      </c>
      <c r="C53" s="597"/>
      <c r="D53" s="165"/>
      <c r="E53" s="593" t="s">
        <v>93</v>
      </c>
      <c r="F53" s="594"/>
      <c r="G53" s="595"/>
      <c r="H53" s="593" t="s">
        <v>94</v>
      </c>
      <c r="I53" s="594"/>
      <c r="J53" s="595"/>
      <c r="K53" s="593" t="s">
        <v>31</v>
      </c>
      <c r="L53" s="594"/>
      <c r="M53" s="595"/>
    </row>
    <row r="54" spans="2:13" ht="19.5" customHeight="1">
      <c r="B54" s="598"/>
      <c r="C54" s="599"/>
      <c r="D54" s="166"/>
      <c r="E54" s="149" t="s">
        <v>76</v>
      </c>
      <c r="F54" s="147" t="s">
        <v>77</v>
      </c>
      <c r="G54" s="148" t="s">
        <v>31</v>
      </c>
      <c r="H54" s="149" t="s">
        <v>76</v>
      </c>
      <c r="I54" s="147" t="s">
        <v>77</v>
      </c>
      <c r="J54" s="148" t="s">
        <v>31</v>
      </c>
      <c r="K54" s="149" t="s">
        <v>76</v>
      </c>
      <c r="L54" s="147" t="s">
        <v>77</v>
      </c>
      <c r="M54" s="148" t="s">
        <v>31</v>
      </c>
    </row>
    <row r="55" spans="2:13" ht="9.75" customHeight="1">
      <c r="B55" s="150"/>
      <c r="C55" s="151"/>
      <c r="D55" s="152"/>
      <c r="E55" s="365"/>
      <c r="F55" s="366"/>
      <c r="G55" s="367"/>
      <c r="H55" s="365"/>
      <c r="I55" s="366"/>
      <c r="J55" s="367"/>
      <c r="K55" s="365"/>
      <c r="L55" s="366"/>
      <c r="M55" s="367"/>
    </row>
    <row r="56" spans="2:16" ht="15.75">
      <c r="B56" s="484">
        <v>2022</v>
      </c>
      <c r="C56" s="484" t="e">
        <f>+#REF!+1</f>
        <v>#REF!</v>
      </c>
      <c r="D56" s="496" t="s">
        <v>310</v>
      </c>
      <c r="E56" s="364">
        <f aca="true" t="shared" si="7" ref="E56:F74">ROUND(+E15*$N$47,5)</f>
        <v>1947.31435</v>
      </c>
      <c r="F56" s="362">
        <f t="shared" si="7"/>
        <v>76.49209</v>
      </c>
      <c r="G56" s="363">
        <f aca="true" t="shared" si="8" ref="G56:G74">+F56+E56</f>
        <v>2023.80644</v>
      </c>
      <c r="H56" s="364">
        <f aca="true" t="shared" si="9" ref="H56:I74">ROUND(+H15*$N$47,5)</f>
        <v>193671.7778</v>
      </c>
      <c r="I56" s="362">
        <f t="shared" si="9"/>
        <v>70700.58448</v>
      </c>
      <c r="J56" s="363">
        <f aca="true" t="shared" si="10" ref="J56:J73">+H56+I56</f>
        <v>264372.36228</v>
      </c>
      <c r="K56" s="364">
        <f aca="true" t="shared" si="11" ref="K56:K65">+E56+H56</f>
        <v>195619.09215</v>
      </c>
      <c r="L56" s="362">
        <f aca="true" t="shared" si="12" ref="L56:L65">+F56+I56</f>
        <v>70777.07657</v>
      </c>
      <c r="M56" s="363">
        <f aca="true" t="shared" si="13" ref="M56:M73">+K56+L56</f>
        <v>266396.16872</v>
      </c>
      <c r="P56" s="154"/>
    </row>
    <row r="57" spans="2:16" ht="15.75">
      <c r="B57" s="484">
        <f aca="true" t="shared" si="14" ref="B57:B74">+B56+1</f>
        <v>2023</v>
      </c>
      <c r="C57" s="484" t="e">
        <f aca="true" t="shared" si="15" ref="C57:C73">+C56+1</f>
        <v>#REF!</v>
      </c>
      <c r="D57" s="167"/>
      <c r="E57" s="364">
        <f t="shared" si="7"/>
        <v>20110.43328</v>
      </c>
      <c r="F57" s="362">
        <f t="shared" si="7"/>
        <v>4594.44525</v>
      </c>
      <c r="G57" s="363">
        <f t="shared" si="8"/>
        <v>24704.87853</v>
      </c>
      <c r="H57" s="364">
        <f t="shared" si="9"/>
        <v>566763.21283</v>
      </c>
      <c r="I57" s="362">
        <f t="shared" si="9"/>
        <v>190488.38434</v>
      </c>
      <c r="J57" s="363">
        <f t="shared" si="10"/>
        <v>757251.59717</v>
      </c>
      <c r="K57" s="364">
        <f t="shared" si="11"/>
        <v>586873.64611</v>
      </c>
      <c r="L57" s="362">
        <f t="shared" si="12"/>
        <v>195082.82958999998</v>
      </c>
      <c r="M57" s="363">
        <f t="shared" si="13"/>
        <v>781956.4757</v>
      </c>
      <c r="P57" s="154"/>
    </row>
    <row r="58" spans="2:16" ht="15.75">
      <c r="B58" s="484">
        <f t="shared" si="14"/>
        <v>2024</v>
      </c>
      <c r="C58" s="484" t="e">
        <f t="shared" si="15"/>
        <v>#REF!</v>
      </c>
      <c r="D58" s="167"/>
      <c r="E58" s="364">
        <f t="shared" si="7"/>
        <v>17349.78027</v>
      </c>
      <c r="F58" s="362">
        <f t="shared" si="7"/>
        <v>3798.51395</v>
      </c>
      <c r="G58" s="363">
        <f t="shared" si="8"/>
        <v>21148.29422</v>
      </c>
      <c r="H58" s="364">
        <f t="shared" si="9"/>
        <v>473988.67919</v>
      </c>
      <c r="I58" s="362">
        <f t="shared" si="9"/>
        <v>164875.92322</v>
      </c>
      <c r="J58" s="363">
        <f t="shared" si="10"/>
        <v>638864.60241</v>
      </c>
      <c r="K58" s="364">
        <f t="shared" si="11"/>
        <v>491338.45946</v>
      </c>
      <c r="L58" s="362">
        <f t="shared" si="12"/>
        <v>168674.43717</v>
      </c>
      <c r="M58" s="363">
        <f t="shared" si="13"/>
        <v>660012.89663</v>
      </c>
      <c r="P58" s="154"/>
    </row>
    <row r="59" spans="2:16" ht="15.75">
      <c r="B59" s="484">
        <f t="shared" si="14"/>
        <v>2025</v>
      </c>
      <c r="C59" s="484" t="e">
        <f t="shared" si="15"/>
        <v>#REF!</v>
      </c>
      <c r="D59" s="167"/>
      <c r="E59" s="364">
        <f t="shared" si="7"/>
        <v>17349.78027</v>
      </c>
      <c r="F59" s="362">
        <f t="shared" si="7"/>
        <v>2982.72863</v>
      </c>
      <c r="G59" s="363">
        <f t="shared" si="8"/>
        <v>20332.5089</v>
      </c>
      <c r="H59" s="364">
        <f t="shared" si="9"/>
        <v>244389.29705</v>
      </c>
      <c r="I59" s="362">
        <f t="shared" si="9"/>
        <v>141135.47513</v>
      </c>
      <c r="J59" s="363">
        <f t="shared" si="10"/>
        <v>385524.77217999997</v>
      </c>
      <c r="K59" s="364">
        <f t="shared" si="11"/>
        <v>261739.07731999998</v>
      </c>
      <c r="L59" s="362">
        <f t="shared" si="12"/>
        <v>144118.20376</v>
      </c>
      <c r="M59" s="363">
        <f t="shared" si="13"/>
        <v>405857.28108</v>
      </c>
      <c r="P59" s="154"/>
    </row>
    <row r="60" spans="2:16" ht="15.75">
      <c r="B60" s="484">
        <f t="shared" si="14"/>
        <v>2026</v>
      </c>
      <c r="C60" s="484" t="e">
        <f t="shared" si="15"/>
        <v>#REF!</v>
      </c>
      <c r="D60" s="167"/>
      <c r="E60" s="364">
        <f t="shared" si="7"/>
        <v>17349.78027</v>
      </c>
      <c r="F60" s="362">
        <f t="shared" si="7"/>
        <v>2294.70042</v>
      </c>
      <c r="G60" s="363">
        <f t="shared" si="8"/>
        <v>19644.48069</v>
      </c>
      <c r="H60" s="364">
        <f t="shared" si="9"/>
        <v>587163.60781</v>
      </c>
      <c r="I60" s="362">
        <f t="shared" si="9"/>
        <v>127028.96496</v>
      </c>
      <c r="J60" s="363">
        <f t="shared" si="10"/>
        <v>714192.57277</v>
      </c>
      <c r="K60" s="364">
        <f t="shared" si="11"/>
        <v>604513.38808</v>
      </c>
      <c r="L60" s="362">
        <f t="shared" si="12"/>
        <v>129323.66537999999</v>
      </c>
      <c r="M60" s="363">
        <f t="shared" si="13"/>
        <v>733837.05346</v>
      </c>
      <c r="P60" s="154"/>
    </row>
    <row r="61" spans="2:16" ht="15.75">
      <c r="B61" s="484">
        <f t="shared" si="14"/>
        <v>2027</v>
      </c>
      <c r="C61" s="484" t="e">
        <f t="shared" si="15"/>
        <v>#REF!</v>
      </c>
      <c r="D61" s="167"/>
      <c r="E61" s="364">
        <f t="shared" si="7"/>
        <v>17349.78027</v>
      </c>
      <c r="F61" s="362">
        <f t="shared" si="7"/>
        <v>1589.08483</v>
      </c>
      <c r="G61" s="363">
        <f t="shared" si="8"/>
        <v>18938.8651</v>
      </c>
      <c r="H61" s="364">
        <f t="shared" si="9"/>
        <v>157920.1968</v>
      </c>
      <c r="I61" s="362">
        <f t="shared" si="9"/>
        <v>86801.43085</v>
      </c>
      <c r="J61" s="363">
        <f t="shared" si="10"/>
        <v>244721.62765</v>
      </c>
      <c r="K61" s="364">
        <f t="shared" si="11"/>
        <v>175269.97707</v>
      </c>
      <c r="L61" s="362">
        <f t="shared" si="12"/>
        <v>88390.51568000001</v>
      </c>
      <c r="M61" s="363">
        <f t="shared" si="13"/>
        <v>263660.49275</v>
      </c>
      <c r="P61" s="154"/>
    </row>
    <row r="62" spans="2:16" ht="15.75">
      <c r="B62" s="484">
        <f t="shared" si="14"/>
        <v>2028</v>
      </c>
      <c r="C62" s="484" t="e">
        <f t="shared" si="15"/>
        <v>#REF!</v>
      </c>
      <c r="D62" s="167"/>
      <c r="E62" s="364">
        <f t="shared" si="7"/>
        <v>17349.78027</v>
      </c>
      <c r="F62" s="362">
        <f t="shared" si="7"/>
        <v>884.0054</v>
      </c>
      <c r="G62" s="363">
        <f t="shared" si="8"/>
        <v>18233.785669999997</v>
      </c>
      <c r="H62" s="364">
        <f t="shared" si="9"/>
        <v>143938.59429</v>
      </c>
      <c r="I62" s="362">
        <f t="shared" si="9"/>
        <v>47750.52811</v>
      </c>
      <c r="J62" s="363">
        <f t="shared" si="10"/>
        <v>191689.1224</v>
      </c>
      <c r="K62" s="364">
        <f t="shared" si="11"/>
        <v>161288.37456</v>
      </c>
      <c r="L62" s="362">
        <f t="shared" si="12"/>
        <v>48634.53351</v>
      </c>
      <c r="M62" s="363">
        <f t="shared" si="13"/>
        <v>209922.90807</v>
      </c>
      <c r="P62" s="154"/>
    </row>
    <row r="63" spans="2:16" ht="15.75">
      <c r="B63" s="484">
        <f t="shared" si="14"/>
        <v>2029</v>
      </c>
      <c r="C63" s="484" t="e">
        <f t="shared" si="15"/>
        <v>#REF!</v>
      </c>
      <c r="D63" s="167"/>
      <c r="E63" s="364">
        <f t="shared" si="7"/>
        <v>8674.88875</v>
      </c>
      <c r="F63" s="362">
        <f t="shared" si="7"/>
        <v>177.4009</v>
      </c>
      <c r="G63" s="363">
        <f>+F63+E63</f>
        <v>8852.28965</v>
      </c>
      <c r="H63" s="364">
        <f t="shared" si="9"/>
        <v>148307.35975</v>
      </c>
      <c r="I63" s="362">
        <f t="shared" si="9"/>
        <v>15508.69462</v>
      </c>
      <c r="J63" s="363">
        <f t="shared" si="10"/>
        <v>163816.05437</v>
      </c>
      <c r="K63" s="364">
        <f t="shared" si="11"/>
        <v>156982.24850000002</v>
      </c>
      <c r="L63" s="362">
        <f t="shared" si="12"/>
        <v>15686.09552</v>
      </c>
      <c r="M63" s="363">
        <f t="shared" si="13"/>
        <v>172668.34402000002</v>
      </c>
      <c r="P63" s="154"/>
    </row>
    <row r="64" spans="2:16" ht="15.75">
      <c r="B64" s="484">
        <f t="shared" si="14"/>
        <v>2030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132112.14028</v>
      </c>
      <c r="I64" s="362">
        <f t="shared" si="9"/>
        <v>12229.02095</v>
      </c>
      <c r="J64" s="363">
        <f t="shared" si="10"/>
        <v>144341.16123</v>
      </c>
      <c r="K64" s="364">
        <f t="shared" si="11"/>
        <v>132112.14028</v>
      </c>
      <c r="L64" s="362">
        <f t="shared" si="12"/>
        <v>12229.02095</v>
      </c>
      <c r="M64" s="363">
        <f t="shared" si="13"/>
        <v>144341.16123</v>
      </c>
      <c r="P64" s="154"/>
    </row>
    <row r="65" spans="2:16" ht="15.75">
      <c r="B65" s="484">
        <f t="shared" si="14"/>
        <v>2031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114571.65761</v>
      </c>
      <c r="I65" s="362">
        <f t="shared" si="9"/>
        <v>9072.40826</v>
      </c>
      <c r="J65" s="363">
        <f t="shared" si="10"/>
        <v>123644.06586999999</v>
      </c>
      <c r="K65" s="364">
        <f t="shared" si="11"/>
        <v>114571.65761</v>
      </c>
      <c r="L65" s="362">
        <f t="shared" si="12"/>
        <v>9072.40826</v>
      </c>
      <c r="M65" s="363">
        <f t="shared" si="13"/>
        <v>123644.06586999999</v>
      </c>
      <c r="P65" s="154"/>
    </row>
    <row r="66" spans="2:16" ht="15.75">
      <c r="B66" s="484">
        <f t="shared" si="14"/>
        <v>2032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107453.26375</v>
      </c>
      <c r="I66" s="362">
        <f t="shared" si="9"/>
        <v>13035.26724</v>
      </c>
      <c r="J66" s="363">
        <f t="shared" si="10"/>
        <v>120488.53099</v>
      </c>
      <c r="K66" s="364">
        <f aca="true" t="shared" si="16" ref="K66:K73">+E66+H66</f>
        <v>107453.26375</v>
      </c>
      <c r="L66" s="362">
        <f aca="true" t="shared" si="17" ref="L66:L73">+F66+I66</f>
        <v>13035.26724</v>
      </c>
      <c r="M66" s="363">
        <f t="shared" si="13"/>
        <v>120488.53099</v>
      </c>
      <c r="P66" s="154"/>
    </row>
    <row r="67" spans="2:16" ht="15.75">
      <c r="B67" s="484">
        <f t="shared" si="14"/>
        <v>2033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62302.24825</v>
      </c>
      <c r="I67" s="362">
        <f t="shared" si="9"/>
        <v>2997.94402</v>
      </c>
      <c r="J67" s="363">
        <f t="shared" si="10"/>
        <v>65300.19227</v>
      </c>
      <c r="K67" s="364">
        <f t="shared" si="16"/>
        <v>62302.24825</v>
      </c>
      <c r="L67" s="362">
        <f t="shared" si="17"/>
        <v>2997.94402</v>
      </c>
      <c r="M67" s="363">
        <f t="shared" si="13"/>
        <v>65300.19227</v>
      </c>
      <c r="P67" s="154"/>
    </row>
    <row r="68" spans="2:16" ht="15.75">
      <c r="B68" s="484">
        <f t="shared" si="14"/>
        <v>2034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28149.74639</v>
      </c>
      <c r="I68" s="362">
        <f t="shared" si="9"/>
        <v>1776.86706</v>
      </c>
      <c r="J68" s="363">
        <f t="shared" si="10"/>
        <v>29926.61345</v>
      </c>
      <c r="K68" s="364">
        <f t="shared" si="16"/>
        <v>28149.74639</v>
      </c>
      <c r="L68" s="362">
        <f t="shared" si="17"/>
        <v>1776.86706</v>
      </c>
      <c r="M68" s="363">
        <f t="shared" si="13"/>
        <v>29926.61345</v>
      </c>
      <c r="P68" s="154"/>
    </row>
    <row r="69" spans="2:16" ht="15.75">
      <c r="B69" s="484">
        <f t="shared" si="14"/>
        <v>2035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28875.63971</v>
      </c>
      <c r="I69" s="362">
        <f t="shared" si="9"/>
        <v>849.1922</v>
      </c>
      <c r="J69" s="363">
        <f t="shared" si="10"/>
        <v>29724.83191</v>
      </c>
      <c r="K69" s="364">
        <f t="shared" si="16"/>
        <v>28875.63971</v>
      </c>
      <c r="L69" s="362">
        <f t="shared" si="17"/>
        <v>849.1922</v>
      </c>
      <c r="M69" s="363">
        <f t="shared" si="13"/>
        <v>29724.83191</v>
      </c>
      <c r="P69" s="154"/>
    </row>
    <row r="70" spans="2:16" ht="15.75">
      <c r="B70" s="484">
        <f t="shared" si="14"/>
        <v>2036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2643.83602</v>
      </c>
      <c r="I70" s="362">
        <f t="shared" si="9"/>
        <v>132.10594</v>
      </c>
      <c r="J70" s="363">
        <f t="shared" si="10"/>
        <v>2775.94196</v>
      </c>
      <c r="K70" s="364">
        <f t="shared" si="16"/>
        <v>2643.83602</v>
      </c>
      <c r="L70" s="362">
        <f t="shared" si="17"/>
        <v>132.10594</v>
      </c>
      <c r="M70" s="363">
        <f t="shared" si="13"/>
        <v>2775.94196</v>
      </c>
      <c r="P70" s="154"/>
    </row>
    <row r="71" spans="2:16" ht="15.75">
      <c r="B71" s="484">
        <f t="shared" si="14"/>
        <v>2037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1309.29994</v>
      </c>
      <c r="I71" s="362">
        <f t="shared" si="9"/>
        <v>82.11395</v>
      </c>
      <c r="J71" s="363">
        <f t="shared" si="10"/>
        <v>1391.41389</v>
      </c>
      <c r="K71" s="364">
        <f t="shared" si="16"/>
        <v>1309.29994</v>
      </c>
      <c r="L71" s="362">
        <f t="shared" si="17"/>
        <v>82.11395</v>
      </c>
      <c r="M71" s="363">
        <f t="shared" si="13"/>
        <v>1391.41389</v>
      </c>
      <c r="P71" s="154"/>
    </row>
    <row r="72" spans="2:16" ht="15.75">
      <c r="B72" s="484">
        <f t="shared" si="14"/>
        <v>2038</v>
      </c>
      <c r="C72" s="484" t="e">
        <f t="shared" si="15"/>
        <v>#REF!</v>
      </c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1309.29994</v>
      </c>
      <c r="I72" s="362">
        <f t="shared" si="9"/>
        <v>60.2169</v>
      </c>
      <c r="J72" s="363">
        <f t="shared" si="10"/>
        <v>1369.51684</v>
      </c>
      <c r="K72" s="364">
        <f t="shared" si="16"/>
        <v>1309.29994</v>
      </c>
      <c r="L72" s="362">
        <f t="shared" si="17"/>
        <v>60.2169</v>
      </c>
      <c r="M72" s="363">
        <f t="shared" si="13"/>
        <v>1369.51684</v>
      </c>
      <c r="P72" s="154"/>
    </row>
    <row r="73" spans="2:16" ht="15.75">
      <c r="B73" s="484">
        <f t="shared" si="14"/>
        <v>2039</v>
      </c>
      <c r="C73" s="484" t="e">
        <f t="shared" si="15"/>
        <v>#REF!</v>
      </c>
      <c r="D73" s="167"/>
      <c r="E73" s="364">
        <f t="shared" si="7"/>
        <v>0</v>
      </c>
      <c r="F73" s="362">
        <f t="shared" si="7"/>
        <v>0</v>
      </c>
      <c r="G73" s="363">
        <f t="shared" si="8"/>
        <v>0</v>
      </c>
      <c r="H73" s="364">
        <f t="shared" si="9"/>
        <v>1094.85266</v>
      </c>
      <c r="I73" s="362">
        <f t="shared" si="9"/>
        <v>38.31985</v>
      </c>
      <c r="J73" s="363">
        <f t="shared" si="10"/>
        <v>1133.17251</v>
      </c>
      <c r="K73" s="364">
        <f t="shared" si="16"/>
        <v>1094.85266</v>
      </c>
      <c r="L73" s="362">
        <f t="shared" si="17"/>
        <v>38.31985</v>
      </c>
      <c r="M73" s="363">
        <f t="shared" si="13"/>
        <v>1133.17251</v>
      </c>
      <c r="P73" s="154"/>
    </row>
    <row r="74" spans="2:16" ht="15.75">
      <c r="B74" s="484">
        <f t="shared" si="14"/>
        <v>2040</v>
      </c>
      <c r="C74" s="484"/>
      <c r="D74" s="167"/>
      <c r="E74" s="364">
        <f t="shared" si="7"/>
        <v>0</v>
      </c>
      <c r="F74" s="362">
        <f t="shared" si="7"/>
        <v>0</v>
      </c>
      <c r="G74" s="363">
        <f t="shared" si="8"/>
        <v>0</v>
      </c>
      <c r="H74" s="364">
        <f t="shared" si="9"/>
        <v>1094.85285</v>
      </c>
      <c r="I74" s="362">
        <f t="shared" si="9"/>
        <v>16.4228</v>
      </c>
      <c r="J74" s="363">
        <f>+H74+I74</f>
        <v>1111.27565</v>
      </c>
      <c r="K74" s="364">
        <f>+E74+H74</f>
        <v>1094.85285</v>
      </c>
      <c r="L74" s="362">
        <f>+F74+I74</f>
        <v>16.4228</v>
      </c>
      <c r="M74" s="363">
        <f>+K74+L74</f>
        <v>1111.27565</v>
      </c>
      <c r="P74" s="154"/>
    </row>
    <row r="75" spans="2:16" ht="8.25" customHeight="1">
      <c r="B75" s="155"/>
      <c r="C75" s="156"/>
      <c r="D75" s="168"/>
      <c r="E75" s="368"/>
      <c r="F75" s="369"/>
      <c r="G75" s="370"/>
      <c r="H75" s="368"/>
      <c r="I75" s="369"/>
      <c r="J75" s="370"/>
      <c r="K75" s="368"/>
      <c r="L75" s="369"/>
      <c r="M75" s="370"/>
      <c r="P75" s="154"/>
    </row>
    <row r="76" spans="2:16" ht="15" customHeight="1">
      <c r="B76" s="589" t="s">
        <v>14</v>
      </c>
      <c r="C76" s="590"/>
      <c r="D76" s="163"/>
      <c r="E76" s="583">
        <f aca="true" t="shared" si="18" ref="E76:M76">SUM(E56:E74)</f>
        <v>117481.53773000001</v>
      </c>
      <c r="F76" s="585">
        <f t="shared" si="18"/>
        <v>16397.37147</v>
      </c>
      <c r="G76" s="587">
        <f t="shared" si="18"/>
        <v>133878.9092</v>
      </c>
      <c r="H76" s="583">
        <f t="shared" si="18"/>
        <v>2997059.5629199985</v>
      </c>
      <c r="I76" s="585">
        <f t="shared" si="18"/>
        <v>884579.86488</v>
      </c>
      <c r="J76" s="587">
        <f t="shared" si="18"/>
        <v>3881639.427800001</v>
      </c>
      <c r="K76" s="583">
        <f t="shared" si="18"/>
        <v>3114541.100649999</v>
      </c>
      <c r="L76" s="585">
        <f t="shared" si="18"/>
        <v>900977.2363500001</v>
      </c>
      <c r="M76" s="587">
        <f t="shared" si="18"/>
        <v>4015518.337000001</v>
      </c>
      <c r="P76" s="154"/>
    </row>
    <row r="77" spans="2:16" ht="15" customHeight="1">
      <c r="B77" s="591"/>
      <c r="C77" s="592"/>
      <c r="D77" s="164"/>
      <c r="E77" s="584"/>
      <c r="F77" s="586"/>
      <c r="G77" s="588"/>
      <c r="H77" s="584"/>
      <c r="I77" s="586"/>
      <c r="J77" s="588"/>
      <c r="K77" s="584"/>
      <c r="L77" s="586"/>
      <c r="M77" s="588"/>
      <c r="P77" s="154"/>
    </row>
    <row r="78" ht="6.75" customHeight="1"/>
    <row r="79" spans="2:13" ht="15.75">
      <c r="B79" s="157" t="s">
        <v>115</v>
      </c>
      <c r="C79" s="158"/>
      <c r="D79" s="158"/>
      <c r="E79" s="144"/>
      <c r="F79" s="142"/>
      <c r="G79" s="144"/>
      <c r="H79" s="159"/>
      <c r="I79" s="145"/>
      <c r="J79" s="144"/>
      <c r="K79" s="144"/>
      <c r="L79" s="144"/>
      <c r="M79" s="144"/>
    </row>
    <row r="80" spans="2:13" ht="15">
      <c r="B80" s="157" t="s">
        <v>332</v>
      </c>
      <c r="C80" s="158"/>
      <c r="D80" s="158"/>
      <c r="E80" s="144"/>
      <c r="F80" s="142"/>
      <c r="G80" s="144"/>
      <c r="H80" s="159"/>
      <c r="I80" s="145"/>
      <c r="J80" s="144"/>
      <c r="K80" s="144"/>
      <c r="L80" s="144"/>
      <c r="M80" s="144"/>
    </row>
    <row r="81" spans="2:8" ht="15">
      <c r="B81" s="75" t="s">
        <v>333</v>
      </c>
      <c r="C81" s="158"/>
      <c r="D81" s="158"/>
      <c r="E81" s="144"/>
      <c r="F81" s="142"/>
      <c r="G81" s="144"/>
      <c r="H81" s="169"/>
    </row>
    <row r="82" spans="2:14" ht="15">
      <c r="B82" s="424"/>
      <c r="C82" s="424"/>
      <c r="D82" s="424"/>
      <c r="E82" s="438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39"/>
      <c r="F83" s="179"/>
      <c r="G83" s="179"/>
      <c r="H83" s="179"/>
      <c r="I83" s="179"/>
      <c r="J83" s="179"/>
      <c r="K83" s="179"/>
      <c r="L83" s="179"/>
      <c r="M83" s="179"/>
      <c r="N83" s="424"/>
    </row>
    <row r="84" spans="2:14" ht="15">
      <c r="B84" s="424"/>
      <c r="C84" s="424"/>
      <c r="D84" s="424"/>
      <c r="E84" s="440"/>
      <c r="F84" s="437"/>
      <c r="G84" s="437"/>
      <c r="H84" s="437"/>
      <c r="I84" s="437"/>
      <c r="J84" s="437"/>
      <c r="K84" s="437"/>
      <c r="L84" s="437"/>
      <c r="M84" s="437"/>
      <c r="N84" s="424"/>
    </row>
    <row r="85" spans="2:14" ht="15">
      <c r="B85" s="424"/>
      <c r="C85" s="424"/>
      <c r="D85" s="424"/>
      <c r="E85" s="441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40"/>
      <c r="F86" s="440"/>
      <c r="G86" s="440"/>
      <c r="H86" s="440"/>
      <c r="I86" s="440"/>
      <c r="J86" s="440"/>
      <c r="K86" s="440"/>
      <c r="L86" s="440"/>
      <c r="M86" s="440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  <row r="98" spans="2:14" ht="15">
      <c r="B98" s="424"/>
      <c r="C98" s="424"/>
      <c r="D98" s="424"/>
      <c r="E98" s="437"/>
      <c r="F98" s="424"/>
      <c r="G98" s="437"/>
      <c r="H98" s="437"/>
      <c r="I98" s="442"/>
      <c r="J98" s="437"/>
      <c r="K98" s="437"/>
      <c r="L98" s="437"/>
      <c r="M98" s="437"/>
      <c r="N98" s="424"/>
    </row>
    <row r="99" spans="2:14" ht="15">
      <c r="B99" s="424"/>
      <c r="C99" s="424"/>
      <c r="D99" s="424"/>
      <c r="E99" s="437"/>
      <c r="F99" s="424"/>
      <c r="G99" s="437"/>
      <c r="H99" s="437"/>
      <c r="I99" s="442"/>
      <c r="J99" s="437"/>
      <c r="K99" s="437"/>
      <c r="L99" s="437"/>
      <c r="M99" s="437"/>
      <c r="N99" s="424"/>
    </row>
  </sheetData>
  <sheetProtection/>
  <mergeCells count="29">
    <mergeCell ref="B53:C54"/>
    <mergeCell ref="G35:G36"/>
    <mergeCell ref="J76:J77"/>
    <mergeCell ref="E12:G12"/>
    <mergeCell ref="H12:J12"/>
    <mergeCell ref="B12:C13"/>
    <mergeCell ref="B35:C36"/>
    <mergeCell ref="E35:E36"/>
    <mergeCell ref="F35:F36"/>
    <mergeCell ref="K12:M12"/>
    <mergeCell ref="H35:H36"/>
    <mergeCell ref="E53:G53"/>
    <mergeCell ref="H53:J53"/>
    <mergeCell ref="K53:M53"/>
    <mergeCell ref="I35:I36"/>
    <mergeCell ref="J35:J36"/>
    <mergeCell ref="K35:K36"/>
    <mergeCell ref="L35:L36"/>
    <mergeCell ref="M35:M36"/>
    <mergeCell ref="B5:D5"/>
    <mergeCell ref="K76:K77"/>
    <mergeCell ref="L76:L77"/>
    <mergeCell ref="M76:M77"/>
    <mergeCell ref="B76:C77"/>
    <mergeCell ref="E76:E77"/>
    <mergeCell ref="F76:F77"/>
    <mergeCell ref="G76:G77"/>
    <mergeCell ref="H76:H77"/>
    <mergeCell ref="I76:I77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6:G7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258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31 DE AGOSTO DE 2022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5" t="s">
        <v>259</v>
      </c>
      <c r="E9" s="505"/>
      <c r="F9" s="505"/>
      <c r="G9" s="505"/>
    </row>
    <row r="10" spans="1:7" ht="58.5" customHeight="1">
      <c r="A10" s="6"/>
      <c r="B10" s="253"/>
      <c r="C10" s="253"/>
      <c r="D10" s="505" t="s">
        <v>117</v>
      </c>
      <c r="E10" s="505"/>
      <c r="F10" s="505"/>
      <c r="G10" s="505"/>
    </row>
    <row r="11" spans="1:7" ht="105" customHeight="1">
      <c r="A11" s="6"/>
      <c r="B11" s="253"/>
      <c r="C11" s="253"/>
      <c r="D11" s="506" t="s">
        <v>118</v>
      </c>
      <c r="E11" s="506"/>
      <c r="F11" s="506"/>
      <c r="G11" s="506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7" t="s">
        <v>128</v>
      </c>
      <c r="E13" s="507"/>
      <c r="F13" s="507"/>
      <c r="G13" s="507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44804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09" t="s">
        <v>260</v>
      </c>
      <c r="E20" s="509"/>
      <c r="F20" s="509"/>
      <c r="G20" s="509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227</v>
      </c>
      <c r="E23" s="6"/>
      <c r="F23" s="6"/>
      <c r="G23" s="6"/>
    </row>
    <row r="24" spans="1:7" ht="16.5" customHeight="1">
      <c r="A24" s="6"/>
      <c r="B24" s="10"/>
      <c r="C24" s="10"/>
      <c r="D24" s="6" t="s">
        <v>228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44834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6" t="s">
        <v>73</v>
      </c>
      <c r="E30" s="506"/>
      <c r="F30" s="506"/>
      <c r="G30" s="506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8" t="s">
        <v>131</v>
      </c>
      <c r="E32" s="508"/>
      <c r="F32" s="508"/>
      <c r="G32" s="508"/>
    </row>
    <row r="33" spans="4:7" ht="7.5" customHeight="1">
      <c r="D33" s="505"/>
      <c r="E33" s="505"/>
      <c r="F33" s="505"/>
      <c r="G33" s="505"/>
    </row>
    <row r="34" spans="2:9" ht="28.5" customHeight="1">
      <c r="B34" s="7" t="s">
        <v>11</v>
      </c>
      <c r="C34" s="7" t="s">
        <v>1</v>
      </c>
      <c r="D34" s="506" t="s">
        <v>137</v>
      </c>
      <c r="E34" s="506"/>
      <c r="F34" s="506"/>
      <c r="G34" s="506"/>
      <c r="I34" s="314">
        <v>3.847</v>
      </c>
    </row>
    <row r="35" spans="4:7" ht="15.75" customHeight="1">
      <c r="D35" s="505"/>
      <c r="E35" s="505"/>
      <c r="F35" s="505"/>
      <c r="G35" s="505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5"/>
      <c r="E37" s="505"/>
      <c r="F37" s="505"/>
      <c r="G37" s="505"/>
    </row>
    <row r="38" spans="4:7" ht="15">
      <c r="D38" s="505"/>
      <c r="E38" s="505"/>
      <c r="F38" s="505"/>
      <c r="G38" s="505"/>
    </row>
    <row r="39" spans="4:7" ht="15">
      <c r="D39" s="505"/>
      <c r="E39" s="505"/>
      <c r="F39" s="505"/>
      <c r="G39" s="505"/>
    </row>
    <row r="40" spans="4:7" ht="15">
      <c r="D40" s="505"/>
      <c r="E40" s="505"/>
      <c r="F40" s="505"/>
      <c r="G40" s="505"/>
    </row>
    <row r="41" spans="4:7" ht="15">
      <c r="D41" s="505"/>
      <c r="E41" s="505"/>
      <c r="F41" s="505"/>
      <c r="G41" s="505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15" t="s">
        <v>258</v>
      </c>
      <c r="C6" s="515"/>
      <c r="D6" s="515"/>
      <c r="E6" s="515"/>
      <c r="F6" s="515"/>
      <c r="G6" s="515"/>
      <c r="H6" s="515"/>
      <c r="I6" s="515"/>
      <c r="J6" s="515"/>
      <c r="K6" s="218"/>
      <c r="L6" s="218"/>
      <c r="M6" s="218"/>
      <c r="N6" s="127"/>
      <c r="O6" s="29"/>
    </row>
    <row r="7" spans="1:15" s="1" customFormat="1" ht="18" customHeight="1">
      <c r="A7" s="4"/>
      <c r="B7" s="511" t="str">
        <f>+Indice!B7</f>
        <v>AL 31 DE AGOSTO DE 2022</v>
      </c>
      <c r="C7" s="511"/>
      <c r="D7" s="511"/>
      <c r="E7" s="511"/>
      <c r="F7" s="511"/>
      <c r="G7" s="511"/>
      <c r="H7" s="511"/>
      <c r="I7" s="511"/>
      <c r="J7" s="511"/>
      <c r="K7" s="218"/>
      <c r="L7" s="218"/>
      <c r="M7" s="218"/>
      <c r="N7" s="127"/>
      <c r="O7" s="29"/>
    </row>
    <row r="8" spans="1:15" s="1" customFormat="1" ht="19.5" customHeight="1">
      <c r="A8" s="4"/>
      <c r="B8" s="510"/>
      <c r="C8" s="510"/>
      <c r="D8" s="510"/>
      <c r="E8" s="510"/>
      <c r="F8" s="510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2" t="s">
        <v>24</v>
      </c>
      <c r="C11" s="513"/>
      <c r="D11" s="513"/>
      <c r="E11" s="514"/>
      <c r="F11" s="116"/>
      <c r="G11" s="512" t="s">
        <v>25</v>
      </c>
      <c r="H11" s="513"/>
      <c r="I11" s="513"/>
      <c r="J11" s="514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593.49934624</v>
      </c>
      <c r="D13" s="373">
        <f>('DGRGL-C1'!D18+'DGRGL-C1'!D46)/1000</f>
        <v>2283.19198499</v>
      </c>
      <c r="E13" s="446">
        <f>+D13/$D$15</f>
        <v>0.9749191122369129</v>
      </c>
      <c r="F13" s="122"/>
      <c r="G13" s="121" t="s">
        <v>30</v>
      </c>
      <c r="H13" s="371">
        <f>(+'DGRGL-C3'!C19+'DGRGL-C3'!C45)/1000</f>
        <v>608.76778267</v>
      </c>
      <c r="I13" s="371">
        <f>(+'DGRGL-C3'!D19+'DGRGL-C3'!D45)/1000</f>
        <v>2341.92965994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15.26843643</v>
      </c>
      <c r="D14" s="373">
        <f>+'DGRGL-C1'!D15/1000</f>
        <v>58.73767495</v>
      </c>
      <c r="E14" s="446">
        <f>+D14/$D$15</f>
        <v>0.025080887763087152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608.76778267</v>
      </c>
      <c r="D15" s="374">
        <f>+D14+D13</f>
        <v>2341.92965994</v>
      </c>
      <c r="E15" s="447">
        <f>SUM(E13:E14)</f>
        <v>1</v>
      </c>
      <c r="F15" s="124"/>
      <c r="G15" s="123" t="s">
        <v>31</v>
      </c>
      <c r="H15" s="372">
        <f>+H14+H13</f>
        <v>608.76778267</v>
      </c>
      <c r="I15" s="372">
        <f>+I14+I13</f>
        <v>2341.92965994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0</v>
      </c>
      <c r="J16" s="124"/>
    </row>
    <row r="17" spans="3:4" ht="19.5" customHeight="1">
      <c r="C17" s="227"/>
      <c r="D17" s="228"/>
    </row>
    <row r="18" spans="2:10" ht="19.5" customHeight="1">
      <c r="B18" s="512" t="s">
        <v>32</v>
      </c>
      <c r="C18" s="513"/>
      <c r="D18" s="513"/>
      <c r="E18" s="514"/>
      <c r="F18" s="116"/>
      <c r="G18" s="512" t="s">
        <v>71</v>
      </c>
      <c r="H18" s="513"/>
      <c r="I18" s="513"/>
      <c r="J18" s="514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361.28827159</v>
      </c>
      <c r="D20" s="373">
        <f>('DGRGL-C2'!D15+'DGRGL-C2'!D20)/1000</f>
        <v>1389.87598081</v>
      </c>
      <c r="E20" s="446">
        <f>+D20/$D$23</f>
        <v>0.5934746908007513</v>
      </c>
      <c r="F20" s="122"/>
      <c r="G20" s="390" t="s">
        <v>165</v>
      </c>
      <c r="H20" s="379">
        <f>(+'DGRGL-C5'!C19+'DGRGL-C5'!C44+'DGRGL-C5'!C57)/1000</f>
        <v>501.45812066</v>
      </c>
      <c r="I20" s="379">
        <f>(+'DGRGL-C5'!D19+'DGRGL-C5'!D44+'DGRGL-C5'!D57)/1000</f>
        <v>1929.10939017</v>
      </c>
      <c r="J20" s="448">
        <f>+I20/$I$29</f>
        <v>0.8237264437071672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245.86738074000002</v>
      </c>
      <c r="D21" s="373">
        <f>('DGRGL-C2'!D16+'DGRGL-C2'!D21)/1000</f>
        <v>945.8518137099999</v>
      </c>
      <c r="E21" s="446">
        <f>+D21/$D$23</f>
        <v>0.4038771231644218</v>
      </c>
      <c r="F21" s="122"/>
      <c r="G21" s="390" t="s">
        <v>269</v>
      </c>
      <c r="H21" s="379">
        <f>(+'DGRGL-C5'!C34)/1000</f>
        <v>61.312907890000005</v>
      </c>
      <c r="I21" s="379">
        <f>(+'DGRGL-C5'!D34)/1000</f>
        <v>235.87075665</v>
      </c>
      <c r="J21" s="448">
        <f>+I21/$I$29</f>
        <v>0.10071641377096888</v>
      </c>
      <c r="M21" s="232"/>
      <c r="N21" s="233"/>
      <c r="O21" s="54"/>
    </row>
    <row r="22" spans="2:15" ht="19.5" customHeight="1">
      <c r="B22" s="121" t="s">
        <v>254</v>
      </c>
      <c r="C22" s="373">
        <f>('DGRGL-C2'!C17+'DGRGL-C2'!C22)/1000</f>
        <v>1.61213034</v>
      </c>
      <c r="D22" s="373">
        <f>('DGRGL-C2'!D17+'DGRGL-C2'!D22)/1000</f>
        <v>6.20186542</v>
      </c>
      <c r="E22" s="446">
        <f>+D22/$D$23</f>
        <v>0.002648186034826892</v>
      </c>
      <c r="F22" s="124"/>
      <c r="G22" s="390" t="s">
        <v>229</v>
      </c>
      <c r="H22" s="379">
        <f>+'DGRGL-C5'!C35/1000</f>
        <v>23.210225429999998</v>
      </c>
      <c r="I22" s="379">
        <f>+'DGRGL-C5'!D35/1000</f>
        <v>89.28973723</v>
      </c>
      <c r="J22" s="448">
        <f>+I22/$I$29</f>
        <v>0.03812656663370128</v>
      </c>
      <c r="M22" s="234"/>
      <c r="N22" s="230"/>
      <c r="O22" s="54"/>
    </row>
    <row r="23" spans="2:15" ht="25.5">
      <c r="B23" s="123" t="s">
        <v>31</v>
      </c>
      <c r="C23" s="374">
        <f>+C21+C20+C22</f>
        <v>608.7677826700001</v>
      </c>
      <c r="D23" s="374">
        <f>+D21+D20+D22</f>
        <v>2341.92965994</v>
      </c>
      <c r="E23" s="447">
        <f>+E21+E20+E22</f>
        <v>1</v>
      </c>
      <c r="F23" s="124"/>
      <c r="G23" s="231" t="s">
        <v>166</v>
      </c>
      <c r="H23" s="379">
        <f>+'DGRGL-C5'!C28/1000</f>
        <v>14.65733953</v>
      </c>
      <c r="I23" s="379">
        <f>+'DGRGL-C5'!D28/1000</f>
        <v>56.38678517</v>
      </c>
      <c r="J23" s="448">
        <f>+I23/$I$29</f>
        <v>0.024077061807299086</v>
      </c>
      <c r="M23" s="230"/>
      <c r="N23" s="230"/>
      <c r="O23" s="54"/>
    </row>
    <row r="24" spans="2:15" ht="19.5" customHeight="1">
      <c r="B24" s="117" t="s">
        <v>238</v>
      </c>
      <c r="C24" s="289"/>
      <c r="D24" s="480"/>
      <c r="E24" s="290"/>
      <c r="F24" s="124"/>
      <c r="G24" s="390" t="s">
        <v>157</v>
      </c>
      <c r="H24" s="379">
        <f>(+'DGRGL-C5'!C36+'DGRGL-C5'!C96)/1000</f>
        <v>3.6146189399999997</v>
      </c>
      <c r="I24" s="379">
        <f>(+'DGRGL-C5'!D36+'DGRGL-C5'!D96)/1000</f>
        <v>13.90543906</v>
      </c>
      <c r="J24" s="448">
        <f>+I24/$I$29</f>
        <v>0.005937598937337162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152</v>
      </c>
      <c r="H25" s="379">
        <f>(+'DGRGL-C5'!C41+'DGRGL-C5'!C101)/1000</f>
        <v>3.00486164</v>
      </c>
      <c r="I25" s="379">
        <f>(+'DGRGL-C5'!D41+'DGRGL-C5'!D101)/1000</f>
        <v>11.559702730000001</v>
      </c>
      <c r="J25" s="448">
        <f>+I25/$I$29</f>
        <v>0.004935973495653254</v>
      </c>
      <c r="M25" s="230"/>
      <c r="N25" s="230"/>
      <c r="O25" s="54"/>
    </row>
    <row r="26" spans="6:15" ht="19.5" customHeight="1">
      <c r="F26" s="124"/>
      <c r="G26" s="390" t="s">
        <v>271</v>
      </c>
      <c r="H26" s="379">
        <f>(+'DGRGL-C5'!C37+'DGRGL-C5'!C97)/1000</f>
        <v>0.86822523</v>
      </c>
      <c r="I26" s="379">
        <f>(+'DGRGL-C5'!D37+'DGRGL-C5'!D97)/1000</f>
        <v>3.34006246</v>
      </c>
      <c r="J26" s="448">
        <f>+I26/$I$29</f>
        <v>0.0014262010158444971</v>
      </c>
      <c r="M26" s="230"/>
      <c r="N26" s="230"/>
      <c r="O26" s="54"/>
    </row>
    <row r="27" spans="2:15" ht="25.5" customHeight="1">
      <c r="B27" s="516" t="s">
        <v>33</v>
      </c>
      <c r="C27" s="517"/>
      <c r="D27" s="517"/>
      <c r="E27" s="518"/>
      <c r="F27" s="124"/>
      <c r="G27" s="231" t="s">
        <v>169</v>
      </c>
      <c r="H27" s="379">
        <f>+'DGRGL-C5'!C29/1000</f>
        <v>0.6110969</v>
      </c>
      <c r="I27" s="379">
        <f>+'DGRGL-C5'!D29/1000</f>
        <v>2.35088977</v>
      </c>
      <c r="J27" s="448">
        <f>+I27/$I$29</f>
        <v>0.0010038259518393667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216</v>
      </c>
      <c r="H28" s="379">
        <f>+'DGRGL-C5'!C38/1000</f>
        <v>0.03038645</v>
      </c>
      <c r="I28" s="379">
        <f>+'DGRGL-C5'!D38/1000</f>
        <v>0.11689667</v>
      </c>
      <c r="J28" s="448">
        <f>+I28/$I$29</f>
        <v>4.9914680189195905E-05</v>
      </c>
      <c r="M28" s="232"/>
      <c r="N28" s="230"/>
      <c r="O28" s="54"/>
      <c r="P28" s="55"/>
    </row>
    <row r="29" spans="2:16" ht="19.5" customHeight="1">
      <c r="B29" s="121" t="s">
        <v>261</v>
      </c>
      <c r="C29" s="371">
        <f>(+'DGRGL-C5'!C19+'DGRGL-C5'!C44+'DGRGL-C5'!C56)/1000</f>
        <v>501.45812066</v>
      </c>
      <c r="D29" s="371">
        <f>('DGRGL-C5'!D19+'DGRGL-C5'!D44+'DGRGL-C5'!D56)/1000</f>
        <v>1929.10939017</v>
      </c>
      <c r="E29" s="446">
        <f>+C29/$C$32</f>
        <v>0.8237264437034602</v>
      </c>
      <c r="F29" s="119"/>
      <c r="G29" s="123" t="s">
        <v>31</v>
      </c>
      <c r="H29" s="380">
        <f>SUM(H20:H28)</f>
        <v>608.76778267</v>
      </c>
      <c r="I29" s="380">
        <f>SUM(I20:I28)</f>
        <v>2341.9296599100003</v>
      </c>
      <c r="J29" s="449">
        <f>SUM(J20:J28)</f>
        <v>0.9999999999999998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92.04122558000002</v>
      </c>
      <c r="D30" s="371">
        <f>(+'DGRGL-C5'!D33+'DGRGL-C5'!D40+'DGRGL-C5'!D95+'DGRGL-C5'!D100)/1000</f>
        <v>354.0825947999999</v>
      </c>
      <c r="E30" s="446">
        <f>+C30/$C$32</f>
        <v>0.15119266853497995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15.26843643</v>
      </c>
      <c r="D31" s="371">
        <f>(+'DGRGL-C5'!D27)/1000</f>
        <v>58.737674940000005</v>
      </c>
      <c r="E31" s="446">
        <f>+C31/$C$32</f>
        <v>0.025080887761559967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608.76778267</v>
      </c>
      <c r="D32" s="372">
        <f>+D29+D30+D31</f>
        <v>2341.92965991</v>
      </c>
      <c r="E32" s="447">
        <f>+E29+E30+E31</f>
        <v>1</v>
      </c>
      <c r="F32" s="122"/>
      <c r="G32" s="52"/>
      <c r="H32" s="52"/>
      <c r="I32" s="52"/>
      <c r="J32" s="52"/>
      <c r="M32" s="238"/>
      <c r="N32" s="230"/>
      <c r="O32" s="54"/>
      <c r="P32" s="55"/>
    </row>
    <row r="33" spans="2:16" ht="19.5" customHeight="1">
      <c r="B33" s="117" t="s">
        <v>262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6" t="s">
        <v>23</v>
      </c>
      <c r="C35" s="517"/>
      <c r="D35" s="517"/>
      <c r="E35" s="518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6" t="s">
        <v>62</v>
      </c>
      <c r="H36" s="517"/>
      <c r="I36" s="517"/>
      <c r="J36" s="518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412.15010952</v>
      </c>
      <c r="D37" s="371">
        <f>(+'DGRGL-C4'!D15+'DGRGL-C4'!D58)/1000</f>
        <v>1585.5414713158298</v>
      </c>
      <c r="E37" s="446">
        <f>+D37/$D$41</f>
        <v>0.6770235239968928</v>
      </c>
      <c r="F37" s="119"/>
      <c r="G37" s="118"/>
      <c r="H37" s="519" t="s">
        <v>13</v>
      </c>
      <c r="I37" s="519"/>
      <c r="J37" s="520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162.09256388</v>
      </c>
      <c r="D38" s="371">
        <f>(+'DGRGL-C4'!D29)/1000</f>
        <v>623.57009325</v>
      </c>
      <c r="E38" s="446">
        <f>+D38/$D$41</f>
        <v>0.2662633741398317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24.56306004</v>
      </c>
      <c r="D39" s="371">
        <f>(+'DGRGL-C4'!D24)/1000</f>
        <v>94.49409197</v>
      </c>
      <c r="E39" s="446">
        <f>+D39/$D$41</f>
        <v>0.040348817296670086</v>
      </c>
      <c r="F39" s="124"/>
      <c r="G39" s="243">
        <v>2009</v>
      </c>
      <c r="H39" s="371">
        <v>71</v>
      </c>
      <c r="I39" s="371">
        <v>192</v>
      </c>
      <c r="J39" s="394">
        <f aca="true" t="shared" si="0" ref="J39:J51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9.96204923</v>
      </c>
      <c r="D40" s="371">
        <f>(+'DGRGL-C4'!D34)/1000</f>
        <v>38.32400339</v>
      </c>
      <c r="E40" s="446">
        <f>+D40/$D$41</f>
        <v>0.016364284566605533</v>
      </c>
      <c r="F40" s="124"/>
      <c r="G40" s="243">
        <v>2010</v>
      </c>
      <c r="H40" s="371">
        <v>72</v>
      </c>
      <c r="I40" s="371">
        <v>249</v>
      </c>
      <c r="J40" s="394">
        <f t="shared" si="0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608.76778267</v>
      </c>
      <c r="D41" s="372">
        <f>+D40+D38+D39+D37</f>
        <v>2341.9296599258296</v>
      </c>
      <c r="E41" s="447">
        <f>+E40+E38+E39+E37</f>
        <v>1</v>
      </c>
      <c r="F41" s="124"/>
      <c r="G41" s="243">
        <v>2011</v>
      </c>
      <c r="H41" s="371">
        <v>70</v>
      </c>
      <c r="I41" s="371">
        <v>315</v>
      </c>
      <c r="J41" s="394">
        <f t="shared" si="0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412.15010952</v>
      </c>
      <c r="D42" s="371">
        <f>+D37</f>
        <v>1585.5414713158298</v>
      </c>
      <c r="E42" s="446">
        <f>+C42/$C$44</f>
        <v>0.677023523998506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0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196.61767315</v>
      </c>
      <c r="D43" s="371">
        <f>+D39+D38+D40</f>
        <v>756.38818861</v>
      </c>
      <c r="E43" s="446">
        <f>+C43/$C$44</f>
        <v>0.32297647600149404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0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608.76778267</v>
      </c>
      <c r="D44" s="372">
        <f>+D43+D42</f>
        <v>2341.9296599258296</v>
      </c>
      <c r="E44" s="447">
        <f>+E43+E42</f>
        <v>1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0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0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0"/>
        <v>1164.4849436400002</v>
      </c>
      <c r="L46" s="230"/>
      <c r="M46" s="246"/>
      <c r="N46" s="230"/>
      <c r="O46" s="54"/>
      <c r="P46" s="55"/>
    </row>
    <row r="47" spans="2:16" ht="19.5" customHeight="1">
      <c r="B47" s="516" t="s">
        <v>8</v>
      </c>
      <c r="C47" s="517"/>
      <c r="D47" s="517"/>
      <c r="E47" s="518"/>
      <c r="F47" s="116"/>
      <c r="G47" s="243">
        <v>2017</v>
      </c>
      <c r="H47" s="371">
        <v>33.93910748</v>
      </c>
      <c r="I47" s="371">
        <v>695.27858884</v>
      </c>
      <c r="J47" s="394">
        <f t="shared" si="0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0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603.91728578</v>
      </c>
      <c r="D49" s="371">
        <f>(+'DGRGL-C2'!D14)/1000</f>
        <v>2323.2697984</v>
      </c>
      <c r="E49" s="446">
        <f>+D49/$D$51</f>
        <v>0.9920322707128284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0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4.8504968900000005</v>
      </c>
      <c r="D50" s="371">
        <f>(+'DGRGL-C2'!D19)/1000</f>
        <v>18.65986154</v>
      </c>
      <c r="E50" s="446">
        <f>+D50/$D$51</f>
        <v>0.007967729287171701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0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608.7677826700001</v>
      </c>
      <c r="D51" s="372">
        <f>+D50+D49</f>
        <v>2341.92965994</v>
      </c>
      <c r="E51" s="447">
        <f>+E50+E49</f>
        <v>1</v>
      </c>
      <c r="F51" s="247"/>
      <c r="G51" s="493" t="s">
        <v>334</v>
      </c>
      <c r="H51" s="392">
        <f>+C14</f>
        <v>15.26843643</v>
      </c>
      <c r="I51" s="392">
        <f>+C13</f>
        <v>593.49934624</v>
      </c>
      <c r="J51" s="395">
        <f t="shared" si="0"/>
        <v>608.76778267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52"/>
      <c r="H52" s="52"/>
      <c r="I52" s="52"/>
      <c r="J52" s="52"/>
      <c r="L52" s="230"/>
      <c r="M52" s="230"/>
      <c r="N52" s="230"/>
      <c r="O52" s="54"/>
      <c r="P52" s="55"/>
    </row>
    <row r="53" spans="2:16" ht="19.5" customHeight="1">
      <c r="B53" s="52"/>
      <c r="C53" s="52"/>
      <c r="D53" s="52"/>
      <c r="E53" s="52"/>
      <c r="F53" s="247"/>
      <c r="G53" s="52"/>
      <c r="H53" s="52"/>
      <c r="I53" s="52"/>
      <c r="J53" s="52"/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124"/>
      <c r="L54" s="238"/>
      <c r="M54" s="248"/>
      <c r="N54" s="230"/>
      <c r="O54" s="54"/>
      <c r="P54" s="55"/>
    </row>
    <row r="55" spans="3:16" ht="19.5" customHeight="1">
      <c r="C55" s="291">
        <f>+C51-C44</f>
        <v>0</v>
      </c>
      <c r="D55" s="291">
        <f>+D51-D44</f>
        <v>1.4170382200973108E-08</v>
      </c>
      <c r="L55" s="238"/>
      <c r="M55" s="238"/>
      <c r="N55" s="230"/>
      <c r="O55" s="54"/>
      <c r="P55" s="55"/>
    </row>
    <row r="56" spans="2:16" ht="19.5" customHeight="1">
      <c r="B56" s="242"/>
      <c r="C56" s="292"/>
      <c r="D56" s="292"/>
      <c r="L56" s="238"/>
      <c r="M56" s="238"/>
      <c r="N56" s="230"/>
      <c r="O56" s="54"/>
      <c r="P56" s="55"/>
    </row>
    <row r="57" spans="3:16" ht="19.5" customHeight="1">
      <c r="C57" s="293">
        <f>+C51-C41</f>
        <v>0</v>
      </c>
      <c r="D57" s="293">
        <f>+D51-D41</f>
        <v>1.4170382200973108E-08</v>
      </c>
      <c r="L57" s="238"/>
      <c r="M57" s="238"/>
      <c r="N57" s="230"/>
      <c r="O57" s="54"/>
      <c r="P57" s="55"/>
    </row>
    <row r="58" spans="3:16" ht="25.5" customHeight="1">
      <c r="C58" s="264"/>
      <c r="D58" s="245"/>
      <c r="H58" s="276"/>
      <c r="I58" s="276"/>
      <c r="J58" s="227"/>
      <c r="L58" s="238"/>
      <c r="M58" s="238"/>
      <c r="N58" s="230"/>
      <c r="O58" s="54"/>
      <c r="P58" s="55"/>
    </row>
    <row r="59" spans="7:16" ht="19.5" customHeight="1">
      <c r="G59" s="294"/>
      <c r="H59" s="295">
        <f>+H51-C14</f>
        <v>0</v>
      </c>
      <c r="I59" s="295">
        <f>+I51-C13</f>
        <v>0</v>
      </c>
      <c r="J59" s="294"/>
      <c r="L59" s="238"/>
      <c r="M59" s="238"/>
      <c r="N59" s="230"/>
      <c r="O59" s="54"/>
      <c r="P59" s="55"/>
    </row>
    <row r="60" spans="12:16" ht="19.5" customHeight="1">
      <c r="L60" s="238"/>
      <c r="M60" s="238"/>
      <c r="N60" s="230"/>
      <c r="O60" s="54"/>
      <c r="P60" s="55"/>
    </row>
    <row r="61" spans="8:16" ht="19.5" customHeight="1">
      <c r="H61" s="249"/>
      <c r="I61" s="249"/>
      <c r="J61" s="249"/>
      <c r="L61" s="238"/>
      <c r="M61" s="238"/>
      <c r="N61" s="230"/>
      <c r="O61" s="54"/>
      <c r="P61" s="55"/>
    </row>
    <row r="62" spans="8:16" ht="19.5" customHeight="1">
      <c r="H62" s="249"/>
      <c r="I62" s="250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49"/>
      <c r="J65" s="249"/>
      <c r="L65" s="238"/>
      <c r="M65" s="238"/>
      <c r="N65" s="230"/>
      <c r="O65" s="54"/>
      <c r="P65" s="55"/>
    </row>
    <row r="66" spans="10:16" ht="19.5" customHeight="1"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2:16" ht="19.5" customHeight="1"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8:16" ht="19.5" customHeight="1">
      <c r="H71" s="251"/>
      <c r="I71" s="251"/>
      <c r="L71" s="238"/>
      <c r="M71" s="238"/>
      <c r="N71" s="230"/>
      <c r="O71" s="54"/>
      <c r="P71" s="55"/>
    </row>
    <row r="72" spans="12:16" ht="19.5" customHeight="1">
      <c r="L72" s="238"/>
      <c r="M72" s="238"/>
      <c r="N72" s="230"/>
      <c r="O72" s="54"/>
      <c r="P72" s="55"/>
    </row>
    <row r="73" spans="2:16" ht="19.5" customHeight="1">
      <c r="B73" s="252"/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12:16" ht="19.5" customHeight="1"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0:16" ht="19.5" customHeight="1">
      <c r="J78" s="249"/>
      <c r="L78" s="238"/>
      <c r="M78" s="238"/>
      <c r="N78" s="230"/>
      <c r="O78" s="54"/>
      <c r="P78" s="55"/>
    </row>
    <row r="81" spans="8:9" ht="19.5" customHeight="1">
      <c r="H81" s="251"/>
      <c r="I81" s="251"/>
    </row>
  </sheetData>
  <sheetProtection/>
  <mergeCells count="13">
    <mergeCell ref="B47:E47"/>
    <mergeCell ref="B35:E35"/>
    <mergeCell ref="B18:E18"/>
    <mergeCell ref="G18:J18"/>
    <mergeCell ref="B27:E27"/>
    <mergeCell ref="G36:J36"/>
    <mergeCell ref="H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1" t="s">
        <v>175</v>
      </c>
      <c r="C5" s="521"/>
      <c r="D5" s="521"/>
      <c r="E5" s="521"/>
      <c r="F5" s="521"/>
      <c r="G5" s="521"/>
      <c r="H5" s="521"/>
      <c r="I5" s="521"/>
      <c r="J5" s="521"/>
      <c r="K5" s="521"/>
      <c r="L5" s="265"/>
      <c r="M5" s="265"/>
      <c r="N5" s="265"/>
    </row>
    <row r="6" spans="1:14" s="1" customFormat="1" ht="19.5" customHeight="1">
      <c r="A6" s="4"/>
      <c r="B6" s="515" t="s">
        <v>258</v>
      </c>
      <c r="C6" s="515"/>
      <c r="D6" s="515"/>
      <c r="E6" s="515"/>
      <c r="F6" s="515"/>
      <c r="G6" s="515"/>
      <c r="H6" s="515"/>
      <c r="I6" s="515"/>
      <c r="J6" s="515"/>
      <c r="K6" s="515"/>
      <c r="L6" s="265"/>
      <c r="M6" s="265"/>
      <c r="N6" s="265"/>
    </row>
    <row r="7" spans="1:14" s="1" customFormat="1" ht="18" customHeight="1">
      <c r="A7" s="4"/>
      <c r="B7" s="501" t="str">
        <f>+Indice!B7</f>
        <v>AL 31 DE AGOSTO DE 2022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2" t="s">
        <v>15</v>
      </c>
      <c r="C10" s="522"/>
      <c r="D10" s="522"/>
      <c r="E10" s="523" t="s">
        <v>39</v>
      </c>
      <c r="F10" s="523"/>
      <c r="G10" s="523"/>
      <c r="H10" s="524" t="s">
        <v>40</v>
      </c>
      <c r="I10" s="524"/>
      <c r="J10" s="524"/>
      <c r="K10" s="524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238</v>
      </c>
    </row>
    <row r="24" spans="2:15" ht="19.5" customHeight="1">
      <c r="B24" s="522" t="s">
        <v>41</v>
      </c>
      <c r="C24" s="522"/>
      <c r="D24" s="522"/>
      <c r="E24" s="523" t="s">
        <v>42</v>
      </c>
      <c r="F24" s="523"/>
      <c r="G24" s="523"/>
      <c r="H24" s="523" t="s">
        <v>44</v>
      </c>
      <c r="I24" s="523"/>
      <c r="J24" s="523"/>
      <c r="K24" s="523"/>
      <c r="L24" s="523"/>
      <c r="M24" s="523"/>
      <c r="N24" s="523"/>
      <c r="O24" s="523"/>
    </row>
    <row r="37" spans="1:15" ht="19.5" customHeight="1">
      <c r="A37" s="117"/>
      <c r="B37" s="194"/>
      <c r="C37" s="194"/>
      <c r="D37" s="194"/>
      <c r="E37" s="117" t="s">
        <v>262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6" t="s">
        <v>45</v>
      </c>
      <c r="C39" s="526"/>
      <c r="D39" s="526"/>
      <c r="E39" s="526"/>
      <c r="F39" s="526"/>
      <c r="G39" s="196"/>
      <c r="H39" s="523" t="s">
        <v>48</v>
      </c>
      <c r="I39" s="523"/>
      <c r="J39" s="523"/>
      <c r="K39" s="523"/>
      <c r="L39" s="523"/>
      <c r="M39" s="523"/>
      <c r="O39" s="117"/>
    </row>
    <row r="40" spans="1:15" ht="19.5" customHeight="1">
      <c r="A40" s="527" t="s">
        <v>43</v>
      </c>
      <c r="B40" s="527"/>
      <c r="C40" s="527"/>
      <c r="D40" s="527"/>
      <c r="E40" s="527"/>
      <c r="F40" s="527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5"/>
      <c r="C53" s="525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28"/>
      <c r="G5" s="528"/>
      <c r="H5" s="528"/>
    </row>
    <row r="6" spans="2:4" ht="18" customHeight="1">
      <c r="B6" s="138" t="s">
        <v>263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324</v>
      </c>
      <c r="C9" s="329"/>
      <c r="D9" s="269"/>
      <c r="E9" s="315">
        <f>+Portada!I34</f>
        <v>3.847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41" t="s">
        <v>53</v>
      </c>
      <c r="D11" s="538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42"/>
      <c r="D12" s="539"/>
      <c r="E12" s="266"/>
      <c r="F12" s="296"/>
      <c r="G12" s="296"/>
      <c r="H12" s="296"/>
      <c r="I12" s="296"/>
      <c r="J12" s="181"/>
    </row>
    <row r="13" spans="2:9" ht="9" customHeight="1">
      <c r="B13" s="531"/>
      <c r="C13" s="543"/>
      <c r="D13" s="540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15268.43643</v>
      </c>
      <c r="D15" s="316">
        <f>+D16</f>
        <v>58737.67495</v>
      </c>
      <c r="F15" s="296"/>
      <c r="G15" s="300"/>
      <c r="H15" s="300"/>
      <c r="I15" s="296"/>
    </row>
    <row r="16" spans="2:9" ht="15">
      <c r="B16" s="22" t="s">
        <v>85</v>
      </c>
      <c r="C16" s="317">
        <v>15268.43643</v>
      </c>
      <c r="D16" s="317">
        <f>ROUND(+C16*$E$9,5)</f>
        <v>58737.67495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588648.84935</v>
      </c>
      <c r="D18" s="316">
        <f>SUM(D19:D21)</f>
        <v>2264532.1234500003</v>
      </c>
      <c r="E18" s="312"/>
      <c r="F18" s="296" t="s">
        <v>121</v>
      </c>
      <c r="G18" s="299">
        <f>+C19+C48</f>
        <v>366138.76848</v>
      </c>
      <c r="H18" s="299">
        <f>+D19+D48</f>
        <v>1408535.84235</v>
      </c>
      <c r="I18" s="296"/>
    </row>
    <row r="19" spans="2:9" ht="15">
      <c r="B19" s="22" t="s">
        <v>91</v>
      </c>
      <c r="C19" s="317">
        <v>361288.27159</v>
      </c>
      <c r="D19" s="317">
        <f>ROUND(+C19*$E$9,5)</f>
        <v>1389875.98081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225748.44742</v>
      </c>
      <c r="D20" s="317">
        <f>ROUND(+C20*$E$9,5)</f>
        <v>868454.27722</v>
      </c>
      <c r="E20" s="467"/>
      <c r="F20" s="296"/>
      <c r="G20" s="300"/>
      <c r="H20" s="300"/>
      <c r="I20" s="296"/>
    </row>
    <row r="21" spans="2:9" ht="15">
      <c r="B21" s="22" t="s">
        <v>235</v>
      </c>
      <c r="C21" s="317">
        <v>1612.13034</v>
      </c>
      <c r="D21" s="317">
        <f>ROUND(+C21*$E$9,5)</f>
        <v>6201.86542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32" t="s">
        <v>14</v>
      </c>
      <c r="C23" s="536">
        <f>+C18+C15</f>
        <v>603917.28578</v>
      </c>
      <c r="D23" s="536">
        <f>+D18+D15</f>
        <v>2323269.7984</v>
      </c>
      <c r="F23" s="296"/>
      <c r="G23" s="301"/>
      <c r="H23" s="301"/>
      <c r="I23" s="296"/>
    </row>
    <row r="24" spans="2:4" ht="15" customHeight="1">
      <c r="B24" s="533"/>
      <c r="C24" s="537"/>
      <c r="D24" s="537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236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263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31 de agosto de 2022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41" t="s">
        <v>53</v>
      </c>
      <c r="D40" s="538" t="s">
        <v>134</v>
      </c>
    </row>
    <row r="41" spans="2:7" ht="13.5" customHeight="1">
      <c r="B41" s="530"/>
      <c r="C41" s="542"/>
      <c r="D41" s="539"/>
      <c r="E41" s="173"/>
      <c r="G41" s="174"/>
    </row>
    <row r="42" spans="2:4" ht="9" customHeight="1">
      <c r="B42" s="531"/>
      <c r="C42" s="543"/>
      <c r="D42" s="540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4850.49689</v>
      </c>
      <c r="D46" s="319">
        <f>SUM(D47:D49)</f>
        <v>18659.86154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4850.49689</v>
      </c>
      <c r="D48" s="321">
        <f>ROUND(+C48*$E$9,5)</f>
        <v>18659.86154</v>
      </c>
    </row>
    <row r="49" spans="2:4" ht="15">
      <c r="B49" s="22" t="s">
        <v>237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32" t="s">
        <v>14</v>
      </c>
      <c r="C51" s="534">
        <f>+C46+C44</f>
        <v>4850.49689</v>
      </c>
      <c r="D51" s="534">
        <f>+D46+D44</f>
        <v>18659.86154</v>
      </c>
    </row>
    <row r="52" spans="2:7" ht="15" customHeight="1">
      <c r="B52" s="533"/>
      <c r="C52" s="535"/>
      <c r="D52" s="535"/>
      <c r="G52" s="176"/>
    </row>
    <row r="53" spans="2:4" ht="6" customHeight="1">
      <c r="B53" s="24"/>
      <c r="C53" s="25"/>
      <c r="D53" s="25"/>
    </row>
    <row r="54" spans="2:4" ht="15">
      <c r="B54" s="26" t="s">
        <v>238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D11:D13"/>
    <mergeCell ref="B23:B24"/>
    <mergeCell ref="C11:C13"/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264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31 de agosto de 2022</v>
      </c>
      <c r="C8" s="329"/>
      <c r="D8" s="269"/>
      <c r="E8" s="315">
        <f>+Portada!I34</f>
        <v>3.847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6" t="s">
        <v>124</v>
      </c>
      <c r="C10" s="541" t="s">
        <v>53</v>
      </c>
      <c r="D10" s="538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7"/>
      <c r="C11" s="542"/>
      <c r="D11" s="539"/>
      <c r="E11" s="86"/>
      <c r="F11" s="254"/>
      <c r="G11" s="254"/>
      <c r="H11" s="254"/>
      <c r="I11" s="254"/>
      <c r="J11" s="254"/>
      <c r="L11" s="255"/>
    </row>
    <row r="12" spans="2:12" ht="9" customHeight="1">
      <c r="B12" s="548"/>
      <c r="C12" s="543"/>
      <c r="D12" s="540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603917.28578</v>
      </c>
      <c r="D14" s="324">
        <f>SUM(D15:D17)</f>
        <v>2323269.7984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361288.27159</v>
      </c>
      <c r="D15" s="325">
        <f>ROUND(+C15*$E$8,5)</f>
        <v>1389875.98081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241016.88385</v>
      </c>
      <c r="D16" s="325">
        <f>ROUND(+C16*$E$8,5)</f>
        <v>927191.95217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237</v>
      </c>
      <c r="C17" s="465">
        <f>+'DGRGL-C1'!C21</f>
        <v>1612.13034</v>
      </c>
      <c r="D17" s="325">
        <f>ROUND(+C17*$E$8,5)</f>
        <v>6201.86542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4850.49689</v>
      </c>
      <c r="D19" s="324">
        <f>SUM(D20:D22)</f>
        <v>18659.86154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4850.49689</v>
      </c>
      <c r="D21" s="325">
        <f>ROUND(+C21*$E$8,5)</f>
        <v>18659.86154</v>
      </c>
      <c r="E21" s="307"/>
      <c r="F21" s="457"/>
      <c r="G21" s="254"/>
      <c r="I21" s="254"/>
      <c r="L21" s="255"/>
    </row>
    <row r="22" spans="2:12" ht="16.5" customHeight="1">
      <c r="B22" s="353" t="s">
        <v>237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49" t="s">
        <v>57</v>
      </c>
      <c r="C24" s="544">
        <f>+C19+C14</f>
        <v>608767.78267</v>
      </c>
      <c r="D24" s="544">
        <f>+D19+D14</f>
        <v>2341929.65994</v>
      </c>
      <c r="F24" s="254"/>
      <c r="G24" s="254"/>
      <c r="H24" s="254"/>
      <c r="I24" s="254"/>
      <c r="J24" s="254"/>
      <c r="L24" s="255"/>
    </row>
    <row r="25" spans="2:12" ht="15" customHeight="1">
      <c r="B25" s="550"/>
      <c r="C25" s="545"/>
      <c r="D25" s="545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238</v>
      </c>
      <c r="C27" s="494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263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31 de agosto de 2022</v>
      </c>
      <c r="C9" s="329"/>
      <c r="D9" s="270"/>
      <c r="E9" s="315">
        <f>+Portada!I34</f>
        <v>3.847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267</v>
      </c>
      <c r="C11" s="541" t="s">
        <v>53</v>
      </c>
      <c r="D11" s="538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42"/>
      <c r="D12" s="539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43"/>
      <c r="D13" s="540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603917.28578</v>
      </c>
      <c r="D19" s="330">
        <f>SUM(D20:D22)</f>
        <v>2323269.7984</v>
      </c>
      <c r="E19" s="113"/>
      <c r="F19" s="113"/>
    </row>
    <row r="20" spans="2:4" ht="15.75">
      <c r="B20" s="353" t="s">
        <v>89</v>
      </c>
      <c r="C20" s="465">
        <f>+'DGRGL-C1'!C19</f>
        <v>361288.27159</v>
      </c>
      <c r="D20" s="331">
        <f>ROUND(+C20*$E$9,5)</f>
        <v>1389875.98081</v>
      </c>
    </row>
    <row r="21" spans="2:4" ht="15.75">
      <c r="B21" s="353" t="s">
        <v>85</v>
      </c>
      <c r="C21" s="325">
        <f>+'DGRGL-C1'!C16+'DGRGL-C1'!C20</f>
        <v>241016.88385</v>
      </c>
      <c r="D21" s="331">
        <f>ROUND(+C21*$E$9,5)</f>
        <v>927191.95217</v>
      </c>
    </row>
    <row r="22" spans="2:4" ht="15.75">
      <c r="B22" s="353" t="s">
        <v>239</v>
      </c>
      <c r="C22" s="465">
        <f>+'DGRGL-C1'!C21</f>
        <v>1612.13034</v>
      </c>
      <c r="D22" s="331">
        <f>ROUND(+C22*$E$9,5)</f>
        <v>6201.86542</v>
      </c>
    </row>
    <row r="23" spans="2:4" ht="9.75" customHeight="1">
      <c r="B23" s="33"/>
      <c r="C23" s="332"/>
      <c r="D23" s="331"/>
    </row>
    <row r="24" spans="2:8" ht="15" customHeight="1">
      <c r="B24" s="549" t="s">
        <v>57</v>
      </c>
      <c r="C24" s="551">
        <f>+C19+C15</f>
        <v>603917.28578</v>
      </c>
      <c r="D24" s="551">
        <f>+D19+D15</f>
        <v>2323269.7984</v>
      </c>
      <c r="G24" s="177"/>
      <c r="H24" s="177"/>
    </row>
    <row r="25" spans="2:8" ht="15" customHeight="1">
      <c r="B25" s="550"/>
      <c r="C25" s="552"/>
      <c r="D25" s="552"/>
      <c r="G25" s="177"/>
      <c r="H25" s="177"/>
    </row>
    <row r="26" spans="2:4" ht="4.5" customHeight="1">
      <c r="B26" s="553"/>
      <c r="C26" s="553"/>
      <c r="D26" s="553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240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263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31 de agosto de 2022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41" t="s">
        <v>53</v>
      </c>
      <c r="D39" s="538" t="s">
        <v>134</v>
      </c>
    </row>
    <row r="40" spans="2:7" ht="13.5" customHeight="1">
      <c r="B40" s="530"/>
      <c r="C40" s="542"/>
      <c r="D40" s="539"/>
      <c r="E40" s="46"/>
      <c r="G40" s="182"/>
    </row>
    <row r="41" spans="2:4" ht="9" customHeight="1">
      <c r="B41" s="531"/>
      <c r="C41" s="543"/>
      <c r="D41" s="540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4850.49689</v>
      </c>
      <c r="D45" s="330">
        <f>SUM(D46:D48)</f>
        <v>18659.86154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4850.49689</v>
      </c>
      <c r="D47" s="331">
        <f>ROUND(+C47*$E$9,5)</f>
        <v>18659.86154</v>
      </c>
      <c r="E47" s="40"/>
    </row>
    <row r="48" spans="2:5" ht="15.75">
      <c r="B48" s="353" t="s">
        <v>237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49" t="s">
        <v>57</v>
      </c>
      <c r="C50" s="551">
        <f>+C45+C43</f>
        <v>4850.49689</v>
      </c>
      <c r="D50" s="551">
        <f>+D45+D43</f>
        <v>18659.86154</v>
      </c>
    </row>
    <row r="51" spans="2:4" ht="15" customHeight="1">
      <c r="B51" s="550"/>
      <c r="C51" s="552"/>
      <c r="D51" s="552"/>
    </row>
    <row r="52" spans="2:4" ht="5.25" customHeight="1">
      <c r="B52" s="554"/>
      <c r="C52" s="554"/>
      <c r="D52" s="554"/>
    </row>
    <row r="53" spans="2:4" ht="15">
      <c r="B53" s="26" t="s">
        <v>238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263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31 de agosto de 2022</v>
      </c>
      <c r="C9" s="329"/>
      <c r="D9" s="270"/>
      <c r="E9" s="315">
        <f>+Portada!I34</f>
        <v>3.847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268</v>
      </c>
      <c r="C11" s="541" t="s">
        <v>53</v>
      </c>
      <c r="D11" s="538" t="s">
        <v>134</v>
      </c>
      <c r="E11" s="63"/>
      <c r="H11" s="211"/>
      <c r="I11" s="211"/>
    </row>
    <row r="12" spans="2:9" ht="13.5" customHeight="1">
      <c r="B12" s="547" t="s">
        <v>32</v>
      </c>
      <c r="C12" s="542"/>
      <c r="D12" s="539"/>
      <c r="E12" s="86"/>
      <c r="G12" s="182"/>
      <c r="H12" s="211"/>
      <c r="I12" s="211"/>
    </row>
    <row r="13" spans="2:9" ht="9" customHeight="1">
      <c r="B13" s="548"/>
      <c r="C13" s="543"/>
      <c r="D13" s="540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407299.61263</v>
      </c>
      <c r="D15" s="335">
        <f>SUM(D16:D18)</f>
        <v>1566881.6097799998</v>
      </c>
      <c r="E15" s="63"/>
      <c r="G15" s="211"/>
      <c r="H15" s="211"/>
      <c r="I15" s="211"/>
    </row>
    <row r="16" spans="2:9" ht="15.75">
      <c r="B16" s="339" t="s">
        <v>90</v>
      </c>
      <c r="C16" s="482">
        <v>179939.03487</v>
      </c>
      <c r="D16" s="331">
        <f>ROUND(+C16*$E$9,5)</f>
        <v>692225.46714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225748.44742</v>
      </c>
      <c r="D17" s="331">
        <f>ROUND(+C17*$E$9,5)</f>
        <v>868454.27722</v>
      </c>
      <c r="E17" s="451"/>
      <c r="F17" s="453"/>
      <c r="G17" s="213"/>
      <c r="H17" s="211"/>
      <c r="I17" s="211"/>
    </row>
    <row r="18" spans="2:9" ht="15.75">
      <c r="B18" s="339" t="s">
        <v>241</v>
      </c>
      <c r="C18" s="482">
        <v>1612.13034</v>
      </c>
      <c r="D18" s="331">
        <f>ROUND(+C18*$E$9,5)</f>
        <v>6201.86542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196617.67315000002</v>
      </c>
      <c r="D20" s="335">
        <f>+D21+D22</f>
        <v>756388.18861</v>
      </c>
      <c r="F20" s="452"/>
      <c r="G20" s="211"/>
    </row>
    <row r="21" spans="2:7" ht="15.75">
      <c r="B21" s="339" t="s">
        <v>242</v>
      </c>
      <c r="C21" s="331">
        <f>+C25+C30+C35</f>
        <v>181349.23672000002</v>
      </c>
      <c r="D21" s="331">
        <f>+D25+D30+D35</f>
        <v>697650.5136599999</v>
      </c>
      <c r="F21" s="212"/>
      <c r="G21" s="213"/>
    </row>
    <row r="22" spans="2:7" ht="15.75">
      <c r="B22" s="339" t="s">
        <v>85</v>
      </c>
      <c r="C22" s="331">
        <f>+C26+C31+C36</f>
        <v>15268.43643</v>
      </c>
      <c r="D22" s="331">
        <f>+D26+D31+D36</f>
        <v>58737.67495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24563.06004</v>
      </c>
      <c r="D24" s="342">
        <f>SUM(D25:D27)</f>
        <v>94494.09197</v>
      </c>
      <c r="G24" s="211"/>
    </row>
    <row r="25" spans="2:7" ht="15">
      <c r="B25" s="41" t="s">
        <v>91</v>
      </c>
      <c r="C25" s="483">
        <v>24563.06004</v>
      </c>
      <c r="D25" s="341">
        <f>ROUND(+C25*$E$9,5)</f>
        <v>94494.09197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239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162092.56388</v>
      </c>
      <c r="D29" s="342">
        <f>SUM(D30:D32)</f>
        <v>623570.09325</v>
      </c>
      <c r="G29" s="211"/>
    </row>
    <row r="30" spans="2:7" ht="15">
      <c r="B30" s="41" t="s">
        <v>90</v>
      </c>
      <c r="C30" s="483">
        <v>146824.12745</v>
      </c>
      <c r="D30" s="341">
        <f>ROUND(+C30*$E$9,5)</f>
        <v>564832.4183</v>
      </c>
      <c r="G30" s="211"/>
    </row>
    <row r="31" spans="2:7" ht="15">
      <c r="B31" s="41" t="s">
        <v>85</v>
      </c>
      <c r="C31" s="483">
        <v>15268.43643</v>
      </c>
      <c r="D31" s="341">
        <f>ROUND(+C31*$E$9,5)</f>
        <v>58737.67495</v>
      </c>
      <c r="G31" s="211"/>
    </row>
    <row r="32" spans="2:7" ht="15">
      <c r="B32" s="41" t="s">
        <v>239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9962.04923</v>
      </c>
      <c r="D34" s="342">
        <f>SUM(D35:D37)</f>
        <v>38324.00339</v>
      </c>
      <c r="G34" s="211"/>
    </row>
    <row r="35" spans="2:7" ht="15">
      <c r="B35" s="41" t="s">
        <v>91</v>
      </c>
      <c r="C35" s="483">
        <v>9962.04923</v>
      </c>
      <c r="D35" s="341">
        <f>ROUND(+C35*$E$9,5)</f>
        <v>38324.00339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239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49" t="s">
        <v>14</v>
      </c>
      <c r="C39" s="551">
        <f>+C20+C15</f>
        <v>603917.28578</v>
      </c>
      <c r="D39" s="551">
        <f>+D20+D15</f>
        <v>2323269.7983899997</v>
      </c>
    </row>
    <row r="40" spans="2:7" ht="15" customHeight="1">
      <c r="B40" s="550"/>
      <c r="C40" s="552"/>
      <c r="D40" s="552"/>
      <c r="F40" s="113"/>
      <c r="G40" s="113"/>
    </row>
    <row r="41" ht="4.5" customHeight="1"/>
    <row r="42" spans="2:4" ht="15">
      <c r="B42" s="469" t="s">
        <v>144</v>
      </c>
      <c r="C42" s="497"/>
      <c r="D42" s="492"/>
    </row>
    <row r="43" spans="2:4" ht="15">
      <c r="B43" s="26" t="s">
        <v>240</v>
      </c>
      <c r="C43" s="491"/>
      <c r="D43" s="26"/>
    </row>
    <row r="44" spans="2:4" ht="15">
      <c r="B44" s="555" t="s">
        <v>243</v>
      </c>
      <c r="C44" s="555"/>
      <c r="D44" s="555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263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31 de agosto de 2022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41" t="s">
        <v>53</v>
      </c>
      <c r="D54" s="538" t="s">
        <v>134</v>
      </c>
      <c r="H54" s="177"/>
      <c r="I54" s="177"/>
    </row>
    <row r="55" spans="2:7" ht="13.5" customHeight="1">
      <c r="B55" s="556" t="s">
        <v>179</v>
      </c>
      <c r="C55" s="542"/>
      <c r="D55" s="539"/>
      <c r="E55" s="46"/>
      <c r="G55" s="182"/>
    </row>
    <row r="56" spans="2:4" ht="9" customHeight="1">
      <c r="B56" s="557"/>
      <c r="C56" s="543"/>
      <c r="D56" s="540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4850.49689</v>
      </c>
      <c r="D58" s="335">
        <f>SUM(D59:D61)</f>
        <v>18659.86153583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4850.49689</v>
      </c>
      <c r="D60" s="331">
        <f>+C60*$E$9</f>
        <v>18659.86153583</v>
      </c>
    </row>
    <row r="61" spans="2:4" ht="15.75">
      <c r="B61" s="45" t="s">
        <v>237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49" t="s">
        <v>14</v>
      </c>
      <c r="C65" s="551">
        <f>+C63+C58</f>
        <v>4850.49689</v>
      </c>
      <c r="D65" s="551">
        <f>+D63+D58</f>
        <v>18659.86153583</v>
      </c>
      <c r="F65" s="197"/>
      <c r="G65" s="197"/>
    </row>
    <row r="66" spans="2:4" ht="15" customHeight="1">
      <c r="B66" s="550"/>
      <c r="C66" s="552"/>
      <c r="D66" s="552"/>
    </row>
    <row r="67" ht="5.25" customHeight="1"/>
    <row r="68" spans="2:4" ht="15">
      <c r="B68" s="26" t="s">
        <v>238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263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31 de agosto de 2022</v>
      </c>
      <c r="C9" s="329"/>
      <c r="D9" s="269"/>
      <c r="E9" s="315">
        <f>+Portada!I34</f>
        <v>3.847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41" t="s">
        <v>53</v>
      </c>
      <c r="D11" s="538" t="s">
        <v>134</v>
      </c>
    </row>
    <row r="12" spans="2:4" ht="13.5" customHeight="1">
      <c r="B12" s="530"/>
      <c r="C12" s="542"/>
      <c r="D12" s="539"/>
    </row>
    <row r="13" spans="2:4" ht="9" customHeight="1">
      <c r="B13" s="531"/>
      <c r="C13" s="543"/>
      <c r="D13" s="540"/>
    </row>
    <row r="14" spans="2:4" ht="9" customHeight="1">
      <c r="B14" s="88"/>
      <c r="C14" s="88"/>
      <c r="D14" s="106"/>
    </row>
    <row r="15" spans="2:4" ht="15.75">
      <c r="B15" s="383" t="s">
        <v>80</v>
      </c>
      <c r="C15" s="349">
        <f>+C17</f>
        <v>361288.27158</v>
      </c>
      <c r="D15" s="349">
        <f>+D17</f>
        <v>1389875.98077</v>
      </c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361288.27158</v>
      </c>
      <c r="D17" s="349">
        <f>+D19</f>
        <v>1389875.98077</v>
      </c>
    </row>
    <row r="18" spans="2:4" ht="7.5" customHeight="1">
      <c r="B18" s="384"/>
      <c r="C18" s="347"/>
      <c r="D18" s="347"/>
    </row>
    <row r="19" spans="2:4" ht="15">
      <c r="B19" s="355" t="s">
        <v>145</v>
      </c>
      <c r="C19" s="347">
        <f>SUM(C20:C21)</f>
        <v>361288.27158</v>
      </c>
      <c r="D19" s="347">
        <f>SUM(D20:D21)</f>
        <v>1389875.98077</v>
      </c>
    </row>
    <row r="20" spans="2:4" ht="15">
      <c r="B20" s="354" t="s">
        <v>147</v>
      </c>
      <c r="C20" s="348">
        <v>261379.06038</v>
      </c>
      <c r="D20" s="348">
        <f>ROUND(+C20*$E$9,5)</f>
        <v>1005525.24528</v>
      </c>
    </row>
    <row r="21" spans="2:4" ht="15">
      <c r="B21" s="354" t="s">
        <v>146</v>
      </c>
      <c r="C21" s="348">
        <v>99909.2112</v>
      </c>
      <c r="D21" s="348">
        <f>ROUND(+C21*$E$9,5)</f>
        <v>384350.73549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241016.89286000002</v>
      </c>
      <c r="D23" s="349">
        <f>+D25+D31</f>
        <v>927191.9868099999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15268.43643</v>
      </c>
      <c r="D25" s="349">
        <f>+D27</f>
        <v>58737.674940000004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15268.43643</v>
      </c>
      <c r="D27" s="350">
        <f>SUM(D28:D29)</f>
        <v>58737.674940000004</v>
      </c>
    </row>
    <row r="28" spans="2:4" ht="15">
      <c r="B28" s="354" t="s">
        <v>149</v>
      </c>
      <c r="C28" s="348">
        <v>14657.33953</v>
      </c>
      <c r="D28" s="348">
        <f>ROUND(+C28*$E$9,5)</f>
        <v>56386.78517</v>
      </c>
    </row>
    <row r="29" spans="2:4" ht="15">
      <c r="B29" s="354" t="s">
        <v>150</v>
      </c>
      <c r="C29" s="348">
        <v>611.0969</v>
      </c>
      <c r="D29" s="348">
        <f>ROUND(+C29*$E$9,5)</f>
        <v>2350.88977</v>
      </c>
    </row>
    <row r="30" spans="2:4" ht="7.5" customHeight="1">
      <c r="B30" s="384"/>
      <c r="C30" s="344"/>
      <c r="D30" s="347"/>
    </row>
    <row r="31" spans="2:4" ht="15.75">
      <c r="B31" s="382" t="s">
        <v>94</v>
      </c>
      <c r="C31" s="343">
        <f>+C33+C40+C44</f>
        <v>225748.45643000002</v>
      </c>
      <c r="D31" s="349">
        <f>+D33+D40+D44+D48</f>
        <v>868454.3118699999</v>
      </c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85430.15674</v>
      </c>
      <c r="D33" s="347">
        <f>SUM(D34:D38)</f>
        <v>328649.81296999997</v>
      </c>
      <c r="F33" s="223"/>
    </row>
    <row r="34" spans="2:6" ht="15">
      <c r="B34" s="354" t="s">
        <v>269</v>
      </c>
      <c r="C34" s="348">
        <v>61312.90789</v>
      </c>
      <c r="D34" s="348">
        <f>ROUND(+C34*$E$9,5)</f>
        <v>235870.75665</v>
      </c>
      <c r="F34" s="223"/>
    </row>
    <row r="35" spans="2:6" ht="15">
      <c r="B35" s="354" t="s">
        <v>229</v>
      </c>
      <c r="C35" s="348">
        <v>23210.22543</v>
      </c>
      <c r="D35" s="348">
        <f>ROUND(+C35*$E$9,5)</f>
        <v>89289.73723</v>
      </c>
      <c r="F35" s="223"/>
    </row>
    <row r="36" spans="2:6" ht="15">
      <c r="B36" s="354" t="s">
        <v>157</v>
      </c>
      <c r="C36" s="348">
        <v>521.60012</v>
      </c>
      <c r="D36" s="348">
        <f>ROUND(+C36*$E$9,5)</f>
        <v>2006.59566</v>
      </c>
      <c r="F36" s="223"/>
    </row>
    <row r="37" spans="2:6" ht="15">
      <c r="B37" s="354" t="s">
        <v>279</v>
      </c>
      <c r="C37" s="348">
        <v>355.03685</v>
      </c>
      <c r="D37" s="348">
        <f>ROUND(+C37*$E$9,5)</f>
        <v>1365.82676</v>
      </c>
      <c r="F37" s="223"/>
    </row>
    <row r="38" spans="1:7" ht="15">
      <c r="A38" s="74"/>
      <c r="B38" s="354" t="s">
        <v>216</v>
      </c>
      <c r="C38" s="348">
        <v>30.38645</v>
      </c>
      <c r="D38" s="348">
        <f>ROUND(+C38*$E$9,5)</f>
        <v>116.89667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1760.57195</v>
      </c>
      <c r="D40" s="347">
        <f>SUM(D41:D42)</f>
        <v>6772.92029</v>
      </c>
      <c r="E40" s="74"/>
      <c r="F40" s="74"/>
      <c r="G40" s="74"/>
    </row>
    <row r="41" spans="1:7" ht="15">
      <c r="A41" s="74"/>
      <c r="B41" s="354" t="s">
        <v>152</v>
      </c>
      <c r="C41" s="477">
        <v>1760.57195</v>
      </c>
      <c r="D41" s="348">
        <f>ROUND(+C41*$E$9,5)</f>
        <v>6772.92029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183</v>
      </c>
      <c r="C44" s="347">
        <f>SUM(C45:C46)</f>
        <v>138557.72774</v>
      </c>
      <c r="D44" s="347">
        <f>SUM(D45:D46)</f>
        <v>533031.57861</v>
      </c>
    </row>
    <row r="45" spans="2:4" ht="15">
      <c r="B45" s="354" t="s">
        <v>154</v>
      </c>
      <c r="C45" s="348">
        <v>112503.4847</v>
      </c>
      <c r="D45" s="348">
        <f>ROUND(+C45*$E$9,5)</f>
        <v>432800.90564</v>
      </c>
    </row>
    <row r="46" spans="2:4" ht="15">
      <c r="B46" s="354" t="s">
        <v>208</v>
      </c>
      <c r="C46" s="348">
        <v>26054.24304</v>
      </c>
      <c r="D46" s="348">
        <f>ROUND(+C46*$E$9,5)</f>
        <v>100230.67297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4" ht="15.75">
      <c r="B52" s="383" t="s">
        <v>244</v>
      </c>
      <c r="C52" s="343">
        <f>+C54</f>
        <v>1612.12134</v>
      </c>
      <c r="D52" s="349">
        <f>+D54</f>
        <v>6201.83079</v>
      </c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1612.12134</v>
      </c>
      <c r="D54" s="349">
        <f>+D56</f>
        <v>6201.83079</v>
      </c>
    </row>
    <row r="55" spans="2:4" ht="7.5" customHeight="1">
      <c r="B55" s="385"/>
      <c r="C55" s="343"/>
      <c r="D55" s="349"/>
    </row>
    <row r="56" spans="2:4" ht="15">
      <c r="B56" s="355" t="s">
        <v>245</v>
      </c>
      <c r="C56" s="344">
        <f>SUM(C57:C57)</f>
        <v>1612.12134</v>
      </c>
      <c r="D56" s="350">
        <f>SUM(D57:D57)</f>
        <v>6201.83079</v>
      </c>
    </row>
    <row r="57" spans="2:4" ht="15">
      <c r="B57" s="354" t="s">
        <v>154</v>
      </c>
      <c r="C57" s="477">
        <v>1612.12134</v>
      </c>
      <c r="D57" s="348">
        <f>ROUND(+C57*$E$9,5)</f>
        <v>6201.83079</v>
      </c>
    </row>
    <row r="58" spans="2:4" ht="8.25" customHeight="1">
      <c r="B58" s="388"/>
      <c r="C58" s="348"/>
      <c r="D58" s="352"/>
    </row>
    <row r="59" spans="2:4" ht="15" customHeight="1">
      <c r="B59" s="558" t="s">
        <v>16</v>
      </c>
      <c r="C59" s="551">
        <f>+C23+C15+C52</f>
        <v>603917.2857799999</v>
      </c>
      <c r="D59" s="551">
        <f>+D23+D15+D52</f>
        <v>2323269.79837</v>
      </c>
    </row>
    <row r="60" spans="2:4" ht="15" customHeight="1">
      <c r="B60" s="559"/>
      <c r="C60" s="552"/>
      <c r="D60" s="552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8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182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263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31 de agosto de 2022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41" t="s">
        <v>53</v>
      </c>
      <c r="D79" s="538" t="s">
        <v>134</v>
      </c>
      <c r="F79" s="74"/>
      <c r="G79" s="74"/>
    </row>
    <row r="80" spans="1:7" ht="13.5" customHeight="1">
      <c r="A80" s="74"/>
      <c r="B80" s="530"/>
      <c r="C80" s="542"/>
      <c r="D80" s="539"/>
      <c r="F80" s="74"/>
      <c r="G80" s="74"/>
    </row>
    <row r="81" spans="2:5" s="74" customFormat="1" ht="9" customHeight="1">
      <c r="B81" s="531"/>
      <c r="C81" s="543"/>
      <c r="D81" s="540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4850.49689</v>
      </c>
      <c r="D91" s="349">
        <f>+D93</f>
        <v>18659.861539999998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4850.49689</v>
      </c>
      <c r="D93" s="349">
        <f>+D95+D100+D103</f>
        <v>18659.861539999998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3606.2072</v>
      </c>
      <c r="D95" s="347">
        <f>SUM(D96:D98)</f>
        <v>13873.079099999999</v>
      </c>
    </row>
    <row r="96" spans="2:5" s="74" customFormat="1" ht="15.75" customHeight="1">
      <c r="B96" s="354" t="s">
        <v>157</v>
      </c>
      <c r="C96" s="345">
        <v>3093.01882</v>
      </c>
      <c r="D96" s="348">
        <f>ROUND(+C96*$E$9,5)</f>
        <v>11898.8434</v>
      </c>
      <c r="E96" s="63"/>
    </row>
    <row r="97" spans="2:5" s="74" customFormat="1" ht="15.75" customHeight="1">
      <c r="B97" s="354" t="s">
        <v>271</v>
      </c>
      <c r="C97" s="345">
        <v>513.18838</v>
      </c>
      <c r="D97" s="348">
        <f>ROUND(+C97*$E$9,5)</f>
        <v>1974.2357</v>
      </c>
      <c r="E97" s="63"/>
    </row>
    <row r="98" spans="2:5" s="74" customFormat="1" ht="15.75" customHeight="1" hidden="1">
      <c r="B98" s="354" t="s">
        <v>278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1244.28969</v>
      </c>
      <c r="D100" s="347">
        <f>SUM(D101:D101)</f>
        <v>4786.78244</v>
      </c>
    </row>
    <row r="101" spans="2:5" s="74" customFormat="1" ht="15.75" customHeight="1">
      <c r="B101" s="354" t="s">
        <v>152</v>
      </c>
      <c r="C101" s="345">
        <v>1244.28969</v>
      </c>
      <c r="D101" s="348">
        <f>ROUND(+C101*$E$9,5)</f>
        <v>4786.78244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244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245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60" t="s">
        <v>16</v>
      </c>
      <c r="C112" s="551">
        <f>+C91+C87+C106</f>
        <v>4850.49689</v>
      </c>
      <c r="D112" s="551">
        <f>+D91+D87+D106</f>
        <v>18659.861539999998</v>
      </c>
    </row>
    <row r="113" spans="2:4" s="74" customFormat="1" ht="15" customHeight="1">
      <c r="B113" s="561"/>
      <c r="C113" s="552"/>
      <c r="D113" s="552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7"/>
      <c r="C117" s="507"/>
      <c r="D117" s="507"/>
    </row>
    <row r="118" spans="2:4" s="74" customFormat="1" ht="15">
      <c r="B118" s="507"/>
      <c r="C118" s="507"/>
      <c r="D118" s="507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B117:D117"/>
    <mergeCell ref="B118:D118"/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  <mergeCell ref="C59:C60"/>
    <mergeCell ref="D59:D60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2022-10-03T12:31:05Z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