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24226"/>
  <mc:AlternateContent xmlns:mc="http://schemas.openxmlformats.org/markup-compatibility/2006">
    <mc:Choice Requires="x15">
      <x15ac:absPath xmlns:x15ac="http://schemas.microsoft.com/office/spreadsheetml/2010/11/ac" url="D:\MEF-Economia y Finanzas\Estadistica HISTORICA\ACTUALIZADO 2020\2022\"/>
    </mc:Choice>
  </mc:AlternateContent>
  <xr:revisionPtr revIDLastSave="0" documentId="13_ncr:1_{FEB71797-ED34-43FE-8505-760B4708D76B}" xr6:coauthVersionLast="47" xr6:coauthVersionMax="47" xr10:uidLastSave="{00000000-0000-0000-0000-000000000000}"/>
  <bookViews>
    <workbookView xWindow="-28920" yWindow="-120" windowWidth="29040" windowHeight="15720" tabRatio="663" xr2:uid="{00000000-000D-0000-FFFF-FFFF00000000}"/>
  </bookViews>
  <sheets>
    <sheet name="Desembolsos Externo 2015 2024" sheetId="2" r:id="rId1"/>
  </sheets>
  <definedNames>
    <definedName name="_xlnm._FilterDatabase" localSheetId="0" hidden="1">'Desembolsos Externo 2015 2024'!$A$9:$T$304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8" i="2" l="1"/>
  <c r="V299" i="2"/>
  <c r="V300" i="2"/>
  <c r="V301" i="2"/>
  <c r="V302" i="2"/>
  <c r="V303" i="2"/>
  <c r="V304"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10" i="2"/>
  <c r="M305" i="2"/>
  <c r="N305" i="2"/>
  <c r="O305" i="2"/>
  <c r="P305" i="2"/>
  <c r="Q305" i="2"/>
  <c r="R305" i="2"/>
  <c r="S305" i="2"/>
  <c r="T305" i="2"/>
  <c r="U305" i="2"/>
  <c r="L305" i="2"/>
  <c r="J11" i="2"/>
  <c r="V305" i="2" l="1"/>
  <c r="J31" i="2"/>
  <c r="J30" i="2"/>
  <c r="J29" i="2"/>
  <c r="J28" i="2"/>
  <c r="J27" i="2"/>
  <c r="J26" i="2"/>
  <c r="J25" i="2"/>
  <c r="J24" i="2"/>
  <c r="J23" i="2"/>
  <c r="J22" i="2"/>
  <c r="J21" i="2"/>
  <c r="J20" i="2"/>
  <c r="J19" i="2"/>
  <c r="J18" i="2"/>
  <c r="J17" i="2"/>
  <c r="J16" i="2"/>
  <c r="J15" i="2"/>
  <c r="J13" i="2"/>
  <c r="J12" i="2"/>
  <c r="K163" i="2"/>
  <c r="K151" i="2"/>
  <c r="K150" i="2"/>
  <c r="K149" i="2"/>
  <c r="K148" i="2"/>
  <c r="K147" i="2"/>
  <c r="K146" i="2"/>
  <c r="K145" i="2"/>
  <c r="K144" i="2"/>
  <c r="K143" i="2"/>
  <c r="K142" i="2"/>
  <c r="K141" i="2"/>
  <c r="K167" i="2"/>
  <c r="K166" i="2"/>
  <c r="K182" i="2"/>
  <c r="K181" i="2"/>
  <c r="K180" i="2"/>
  <c r="K179" i="2"/>
  <c r="K198" i="2"/>
  <c r="K197" i="2"/>
  <c r="J201" i="2"/>
  <c r="J200" i="2"/>
  <c r="J199" i="2"/>
  <c r="J198" i="2"/>
  <c r="J197" i="2"/>
  <c r="K215" i="2"/>
  <c r="K214" i="2"/>
  <c r="K213" i="2"/>
  <c r="K212" i="2"/>
  <c r="K211" i="2"/>
  <c r="K210" i="2"/>
  <c r="K209" i="2"/>
  <c r="K208" i="2"/>
  <c r="K207" i="2"/>
  <c r="K206" i="2"/>
  <c r="K205" i="2"/>
  <c r="J215" i="2"/>
  <c r="J214" i="2"/>
  <c r="J213" i="2"/>
  <c r="J212" i="2"/>
  <c r="J211" i="2"/>
  <c r="J210" i="2"/>
  <c r="J209" i="2"/>
  <c r="J208" i="2"/>
  <c r="J207" i="2"/>
  <c r="J206" i="2"/>
  <c r="J205" i="2"/>
</calcChain>
</file>

<file path=xl/sharedStrings.xml><?xml version="1.0" encoding="utf-8"?>
<sst xmlns="http://schemas.openxmlformats.org/spreadsheetml/2006/main" count="2082" uniqueCount="954">
  <si>
    <t>Acreedor</t>
  </si>
  <si>
    <t>Agricultura</t>
  </si>
  <si>
    <t>MEF</t>
  </si>
  <si>
    <t>US$</t>
  </si>
  <si>
    <t>Transportes</t>
  </si>
  <si>
    <t>Economía</t>
  </si>
  <si>
    <t>BID</t>
  </si>
  <si>
    <t>Energía y Minas</t>
  </si>
  <si>
    <t>Banco de la Nación</t>
  </si>
  <si>
    <t>COFIDE</t>
  </si>
  <si>
    <t>¥</t>
  </si>
  <si>
    <t>Saneamiento</t>
  </si>
  <si>
    <t>SEDAPAL</t>
  </si>
  <si>
    <t>CAF</t>
  </si>
  <si>
    <t>BIRF</t>
  </si>
  <si>
    <t>DEG</t>
  </si>
  <si>
    <t>Salud</t>
  </si>
  <si>
    <t>DM</t>
  </si>
  <si>
    <t>FONCODES</t>
  </si>
  <si>
    <t>ICO</t>
  </si>
  <si>
    <t>FIDA</t>
  </si>
  <si>
    <t>Trabajo</t>
  </si>
  <si>
    <t>Educación</t>
  </si>
  <si>
    <t>KfW</t>
  </si>
  <si>
    <t>Agua potable y desague Pisco</t>
  </si>
  <si>
    <t>EMAPISCO</t>
  </si>
  <si>
    <t>Justicia</t>
  </si>
  <si>
    <t>Poder Judicial</t>
  </si>
  <si>
    <t>Multisectorial</t>
  </si>
  <si>
    <t>SUNAT</t>
  </si>
  <si>
    <t>JBIC</t>
  </si>
  <si>
    <t>D.S. Nº 133-2008-EF</t>
  </si>
  <si>
    <t>D.S. Nº 135-2008-EF</t>
  </si>
  <si>
    <t>D.S. Nº 182-2008-EF</t>
  </si>
  <si>
    <t>D.S. Nº 036-2008-EF</t>
  </si>
  <si>
    <t>D.S. Nº 039-2008-EF</t>
  </si>
  <si>
    <t>D.S. Nº 062-2008-EF</t>
  </si>
  <si>
    <t>D.S. Nº 091-2008-EF</t>
  </si>
  <si>
    <t>D.S. Nº 094-2008-EF</t>
  </si>
  <si>
    <t>D.S. Nº 138-2008-EF</t>
  </si>
  <si>
    <t>D.S. Nº 152-2008-EF</t>
  </si>
  <si>
    <t>D.S. Nº 153-2008-EF</t>
  </si>
  <si>
    <t>D.S. Nº 174-2008-EF</t>
  </si>
  <si>
    <t>D.S. Nº 181-2008-EF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</si>
  <si>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</si>
  <si>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</si>
  <si>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</si>
  <si>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</si>
  <si>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</si>
  <si>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</si>
  <si>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</si>
  <si>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Préstamo Programático Gestión Fiscal y Crecimiento Económico II</t>
  </si>
  <si>
    <t>Programa de Reformas del Sector Saneamiento II</t>
  </si>
  <si>
    <t>Sociales</t>
  </si>
  <si>
    <t>Transporte</t>
  </si>
  <si>
    <t>EUR</t>
  </si>
  <si>
    <t>MINCETUR</t>
  </si>
  <si>
    <t>PCM</t>
  </si>
  <si>
    <t>MININTER</t>
  </si>
  <si>
    <t>AID</t>
  </si>
  <si>
    <t>Unid.Espc. PL 480</t>
  </si>
  <si>
    <t>MVCS</t>
  </si>
  <si>
    <t>SEDACAJ</t>
  </si>
  <si>
    <t>Programa de Capacitación Laboral para Jovenes</t>
  </si>
  <si>
    <t>Mejoramiento de los servicios de justicia</t>
  </si>
  <si>
    <t>CGR</t>
  </si>
  <si>
    <t>Contraloría</t>
  </si>
  <si>
    <t>Programa de Investigación y Extensión Agricola Fase II</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</si>
  <si>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</si>
  <si>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</si>
  <si>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</si>
  <si>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</si>
  <si>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</si>
  <si>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</si>
  <si>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</si>
  <si>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</si>
  <si>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</si>
  <si>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</si>
  <si>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</si>
  <si>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</si>
  <si>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Programa de Reformas de Recursos Hídricos</t>
  </si>
  <si>
    <t>Programa de Reformas del Sector Saneamiento</t>
  </si>
  <si>
    <t>Producción</t>
  </si>
  <si>
    <t>RREE</t>
  </si>
  <si>
    <t>D.S. Nº 100-2006-EF</t>
  </si>
  <si>
    <t>D.S. Nº 101-2006-EF</t>
  </si>
  <si>
    <t>D.S. Nº 113-2006-EF</t>
  </si>
  <si>
    <t>D.S. Nº 151-2006-EF</t>
  </si>
  <si>
    <t>D.S. Nº 152-2006-EF</t>
  </si>
  <si>
    <t>D.S. Nº 157-2006-EF</t>
  </si>
  <si>
    <t>D.S. Nº 159-2006-EF</t>
  </si>
  <si>
    <t>D.S. Nº 161-2006-EF</t>
  </si>
  <si>
    <t>D.S. Nº 162-2006-EF</t>
  </si>
  <si>
    <t>D.S. Nº 185-2006-EF</t>
  </si>
  <si>
    <t>D.S. Nº 187-2006-EF</t>
  </si>
  <si>
    <t>D.S. Nº 190-2006-EF</t>
  </si>
  <si>
    <t>D.S. Nº 205-2006-EF</t>
  </si>
  <si>
    <t>Adquisición de Torta de Soya bajo el Programa Pl-480</t>
  </si>
  <si>
    <t>Programa Municipal de Atención a los Servicios Básicos</t>
  </si>
  <si>
    <t>Consolidación de los Derechos de Propiedad Inmueble</t>
  </si>
  <si>
    <t>Programa de Apoyo al Desarrollo del Sector Saneamiento</t>
  </si>
  <si>
    <t>Programa de Riego Zona Andina Sur IV</t>
  </si>
  <si>
    <t>Programa de Medidas de Rápido Impacto I</t>
  </si>
  <si>
    <t>Proyecto Subregional de Irrigación</t>
  </si>
  <si>
    <t>Programa de Mejora de la Calidad de la Gestión y del Gasto Público</t>
  </si>
  <si>
    <t>Programa de Transporte Rural Descentralizado</t>
  </si>
  <si>
    <t>MIMDES</t>
  </si>
  <si>
    <t>Vivienda</t>
  </si>
  <si>
    <t>U.Esp.PL-480</t>
  </si>
  <si>
    <t>D.S. Nº 067-2009-EF</t>
  </si>
  <si>
    <t>D.S. Nº 068-2009-EF</t>
  </si>
  <si>
    <t>D.S. Nº 069-2009-EF</t>
  </si>
  <si>
    <t>D.S. Nº 156-2009-EF</t>
  </si>
  <si>
    <t>D.S. Nº 196-2009-EF</t>
  </si>
  <si>
    <t>D.S. Nº 197-2009-EF</t>
  </si>
  <si>
    <t>D.S. Nº 208-2009-EF</t>
  </si>
  <si>
    <t>D.S. Nº 210-2009-EF</t>
  </si>
  <si>
    <t>D.S. Nº 231-2009-EF</t>
  </si>
  <si>
    <t>D.S. Nº 237-2009-EF</t>
  </si>
  <si>
    <t>D.S. Nº 259-2009-EF</t>
  </si>
  <si>
    <t>D.S. Nº 277-2009-EF</t>
  </si>
  <si>
    <t>D.S. Nº 279-2009-EF</t>
  </si>
  <si>
    <t>D.S. Nº 296-2009-EF</t>
  </si>
  <si>
    <t>D.S. Nº 297-2009-EF</t>
  </si>
  <si>
    <t>D.S. Nº 315-2009-EF</t>
  </si>
  <si>
    <t>D.S. Nº 317-2009-EF</t>
  </si>
  <si>
    <t>Programa mejoramiento y Ampliación de los Sist. De Agua potab., Alcantarillado y Trat. de Aguas Residuales de las principales ciudades del Dpto. Cajamarca - I Etapa</t>
  </si>
  <si>
    <t>Programa de Ampliación de la frontera Eléctrica III Etapa -PAFE III - Dpto. de Cajamarca</t>
  </si>
  <si>
    <t>Programa de Reformas de Recursos Hídricos II</t>
  </si>
  <si>
    <t>Préstamo Programático de Política Ambiental</t>
  </si>
  <si>
    <t>Préstamo Programático de Reformas en los Sectores Sociales II</t>
  </si>
  <si>
    <t>Programa de Competitividad Agraria I</t>
  </si>
  <si>
    <t>Programa para el desarrollo de una Matriz Energética Sostenible I</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</si>
  <si>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</si>
  <si>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</si>
  <si>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</si>
  <si>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</si>
  <si>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</si>
  <si>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MINSA</t>
  </si>
  <si>
    <t>D.S. Nº 141-2010-EF</t>
  </si>
  <si>
    <t>D.S. Nº 272-2010-EF</t>
  </si>
  <si>
    <t>D.S. Nº 273-2010-EF</t>
  </si>
  <si>
    <t>D.S. Nº 274-2010-EF</t>
  </si>
  <si>
    <t>D.S. Nº 275-2010-EF</t>
  </si>
  <si>
    <t>D.S. Nº 088-2010-EF</t>
  </si>
  <si>
    <t>D.S. Nº 234-2010-EF</t>
  </si>
  <si>
    <t>Proyecto de Gestión Integral de la Micro Cuenca Mariño de la Provincia de Abancay</t>
  </si>
  <si>
    <t>Programa de Segunda Generación de Reformas del Sector Saneamiento I</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</si>
  <si>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</si>
  <si>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</si>
  <si>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</si>
  <si>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</si>
  <si>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</si>
  <si>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</si>
  <si>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</si>
  <si>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</si>
  <si>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</si>
  <si>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</si>
  <si>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</si>
  <si>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</si>
  <si>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</si>
  <si>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</si>
  <si>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</si>
  <si>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</si>
  <si>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</si>
  <si>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</si>
  <si>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</si>
  <si>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</si>
  <si>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Mejoramiento de Agua Potable y Alcantarillado en Áreas Marginales de Lima</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</si>
  <si>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</si>
  <si>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</si>
  <si>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</si>
  <si>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</si>
  <si>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</si>
  <si>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</si>
  <si>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</si>
  <si>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</si>
  <si>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</si>
  <si>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</si>
  <si>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</si>
  <si>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</si>
  <si>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</si>
  <si>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</si>
  <si>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D.S. Nº 100-2011-EF</t>
  </si>
  <si>
    <t>D.S. Nº 102-2011-EF</t>
  </si>
  <si>
    <t>D.S. Nº 103-2011-EF</t>
  </si>
  <si>
    <t>D.S. Nº 116-2011-EF</t>
  </si>
  <si>
    <t>D.S. Nº 133-2011-EF</t>
  </si>
  <si>
    <t>D.S. Nº 167-2011-EF</t>
  </si>
  <si>
    <t>D.S. Nº 171-2011-EF</t>
  </si>
  <si>
    <t>D.S. Nº 235-2011-EF</t>
  </si>
  <si>
    <t>D.S. Nº 236-2011-EF</t>
  </si>
  <si>
    <t>D.S. Nº 248-2011-EF</t>
  </si>
  <si>
    <t>Programa de Mejoramiento de la Electrificación Rural Mediante la Aplicación de Fondos Concursables - FONER II</t>
  </si>
  <si>
    <t>Programa de Competitividad Agraria II</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</si>
  <si>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</si>
  <si>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</si>
  <si>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</si>
  <si>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</si>
  <si>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D.S. Nº 141-2012-EF</t>
  </si>
  <si>
    <t>D.S. Nº 143-2012-EF</t>
  </si>
  <si>
    <t>D.S. Nº 149-2012-EF</t>
  </si>
  <si>
    <t>D.S. Nº 156-2012-EF</t>
  </si>
  <si>
    <t>D.S. Nº 157-2012-EF</t>
  </si>
  <si>
    <t>MINAM</t>
  </si>
  <si>
    <t>D.S. Nº 210-2012-EF</t>
  </si>
  <si>
    <t>D.S. Nº 231-2012-EF</t>
  </si>
  <si>
    <t>D.S. Nº 239-2012-EF</t>
  </si>
  <si>
    <t>Programa de Reformas de los Sectores Sociales III</t>
  </si>
  <si>
    <t>Programa de Desarrollo Forestal Sostenible, Inclusivo y Competitivo en la Amazonía Peruana</t>
  </si>
  <si>
    <t>Proyecto de Rehabilitación y Mejoramiento de la carretera Lima-Canta-laViuda-Unish</t>
  </si>
  <si>
    <t>D.S. Nº 248-2012-EF</t>
  </si>
  <si>
    <t>D.S. Nº 249-2012-EF</t>
  </si>
  <si>
    <t>D.S. Nº 262-2012-EF</t>
  </si>
  <si>
    <t>D.S. Nº 283-2012-EF</t>
  </si>
  <si>
    <t>D.S. Nº 285-2012-EF</t>
  </si>
  <si>
    <t>Programa para la Mejora de la Productividad y la Competitividad II</t>
  </si>
  <si>
    <t>Programa para el Desarrollo de una Nueva Matriz Energética Sostenivle IV</t>
  </si>
  <si>
    <t>Proyecto Mejoramiento de la Calidad de Educación Superior</t>
  </si>
  <si>
    <t>Asistencia Técnica para el Apoyo al Programa de Gestión de Resultados para la Inclusión Social</t>
  </si>
  <si>
    <t>D.S. Nº 044-2012-EF</t>
  </si>
  <si>
    <t>D.S. Nº 051-2012-EF</t>
  </si>
  <si>
    <t>D.S. Nº 158-2012-EF</t>
  </si>
  <si>
    <t>D.S. Nº 199-2012-EF</t>
  </si>
  <si>
    <t>D.S. Nº 240-2012-EF</t>
  </si>
  <si>
    <t>D.S. Nº 245-2012-EF</t>
  </si>
  <si>
    <t>D.S. Nº 247-2012-EF</t>
  </si>
  <si>
    <t>D.S. Nº 260-2012-EF</t>
  </si>
  <si>
    <t>D.S. Nº 284-2012-EF</t>
  </si>
  <si>
    <t>D.S. Nº 288-2012-EF</t>
  </si>
  <si>
    <t>D.S. Nº 308-2012-EF</t>
  </si>
  <si>
    <t>Programa de Agua Potable y Saneamiento para la Amazonía Rural</t>
  </si>
  <si>
    <t>Programa de Pequeña y Mediana Infraestructura de Riego en la Sierra del Perú</t>
  </si>
  <si>
    <t>Programa de Asistencia para Infraestructura de Renovación Energética</t>
  </si>
  <si>
    <t>Programa de Medidas de Rápido Impacto II</t>
  </si>
  <si>
    <t>Programa de Segunda Generación de Reformas del Sector Saneamiento</t>
  </si>
  <si>
    <t>Programa de Energías Renovables y Eficiencia Energética</t>
  </si>
  <si>
    <t>MINEDU</t>
  </si>
  <si>
    <t>D.S. Nº 353-2013-EF</t>
  </si>
  <si>
    <t>D.S. Nº 355-2013-EF</t>
  </si>
  <si>
    <t>D.S. Nº 356-2013-EF</t>
  </si>
  <si>
    <t>D.S. Nº 070-2013-EF</t>
  </si>
  <si>
    <t>D.S. Nº 141-2013-EF</t>
  </si>
  <si>
    <t>D.S. Nº 222-2013-EF</t>
  </si>
  <si>
    <t>D.S. Nº 269-2013-EF</t>
  </si>
  <si>
    <t>D.S. Nº 294-2013-EF</t>
  </si>
  <si>
    <t>D.S. Nº 296-2013-EF</t>
  </si>
  <si>
    <t>D.S. Nº 297-2013-EF</t>
  </si>
  <si>
    <t>D.S. Nº 298-2013-EF</t>
  </si>
  <si>
    <t>D.S. Nº 305-2013-EF</t>
  </si>
  <si>
    <t>D.S. Nº 354-2013-EF</t>
  </si>
  <si>
    <t>Programa de Gestión de Resultados para la Inclusión Social I</t>
  </si>
  <si>
    <t>Programa SWAP Educación</t>
  </si>
  <si>
    <t>Programa de Gestión de Resultados para la Inclusión Social</t>
  </si>
  <si>
    <t>Programa de Competitividad Agraria III</t>
  </si>
  <si>
    <t>Mejoramiento del Servico de Información Presupuestaria de Planillas del Sector Público</t>
  </si>
  <si>
    <t>Programa Nacional de Innovacion Agraria</t>
  </si>
  <si>
    <t>D.S. Nº 307-2014-EF</t>
  </si>
  <si>
    <t>D.S. Nº 308-2014-EF</t>
  </si>
  <si>
    <t>Programa de Protección de valles y poblaciones rurales vulnerables ante inundaciones</t>
  </si>
  <si>
    <t>EGESUR</t>
  </si>
  <si>
    <t>D.S. Nº 345-2014-EF</t>
  </si>
  <si>
    <t>D.S. Nº 346-2014-EF</t>
  </si>
  <si>
    <t>Programa de Reforma de Gestión Municipal II</t>
  </si>
  <si>
    <t>D.S. Nº 054-2014-EF</t>
  </si>
  <si>
    <t>D.S. Nº 210-2014-EF</t>
  </si>
  <si>
    <t>D.S. Nº 211-2014-EF</t>
  </si>
  <si>
    <t>D.S. Nº 212-2014-EF</t>
  </si>
  <si>
    <t>D.S. Nº 290-2014-EF</t>
  </si>
  <si>
    <t>D.S. Nº 306-2014-EF</t>
  </si>
  <si>
    <t>D.S. Nº 328-2014-EF</t>
  </si>
  <si>
    <t>D.S. Nº 329-2014-EF</t>
  </si>
  <si>
    <t>D.S. Nº 358-2014-EF</t>
  </si>
  <si>
    <t>D.S. Nº 359-2014-EF</t>
  </si>
  <si>
    <t>D.S. Nº 360-2014-EF</t>
  </si>
  <si>
    <t>D.S. Nº 365-2014-EF</t>
  </si>
  <si>
    <t>Obras Hidráulicas Mayores del Proyecto Chavimochic Tercera Etapa</t>
  </si>
  <si>
    <t>Proyectos para la Consolidación de la Gestión Tributaria y Aduanera</t>
  </si>
  <si>
    <t>Mejoramiento del sistema de información estadística agraria para el desarrollo rural del Perú</t>
  </si>
  <si>
    <t>Programa de Segunda Generación de Reformas del Sector Saneamiento III</t>
  </si>
  <si>
    <t>Programa para la Mejora de Productividad y la Competitividad III</t>
  </si>
  <si>
    <t>Proyecto Catastro, Titulación y Registro de Tierras Rurales en el Perú, Tercera Etapa - PTRT3</t>
  </si>
  <si>
    <t>D.S. Nº 380-2015-EF</t>
  </si>
  <si>
    <t>D.S. Nº 412-2015-EF</t>
  </si>
  <si>
    <t>Programa de Energías Renovables y Eficiencia Energética - Etapa II</t>
  </si>
  <si>
    <t>D.S. Nº 365-2015-EF</t>
  </si>
  <si>
    <t>D.S. Nº 413-2015-EF</t>
  </si>
  <si>
    <t>MTC</t>
  </si>
  <si>
    <t>Proy. Paso de Frontera Desagüadero (Perú-Bolivia) y Componentes Transversales en el Marco del Programa "Pasos de Frontera Perú - IIRSA"</t>
  </si>
  <si>
    <t>D.S. Nº 256-2016-EF</t>
  </si>
  <si>
    <t>D.S. Nº 379-2016-EF</t>
  </si>
  <si>
    <t>AFD</t>
  </si>
  <si>
    <t>D.S. Nº 255-2016-EF</t>
  </si>
  <si>
    <t>D.S. Nº 343-2016-EF</t>
  </si>
  <si>
    <t>D.S. Nº 396-2016-EF</t>
  </si>
  <si>
    <t>D.S. Nº 397-2016-EF</t>
  </si>
  <si>
    <t>D.S. Nº 398-2016-EF</t>
  </si>
  <si>
    <t>D.S. Nº 101-2016-EF</t>
  </si>
  <si>
    <t>D.S. Nº 172-2016-EF</t>
  </si>
  <si>
    <t>D.S. Nº 196-2016-EF</t>
  </si>
  <si>
    <t>D.S. Nº 240-2016-EF</t>
  </si>
  <si>
    <t>Obras hidráulicas mayores del proyecto Chavimochic Tercera Etapa</t>
  </si>
  <si>
    <t>Programa nacional de innovación en Pesca y Acuicultura</t>
  </si>
  <si>
    <t>MTPE</t>
  </si>
  <si>
    <t>PRODUCE</t>
  </si>
  <si>
    <t>D.S. Nº 233-2017-EF</t>
  </si>
  <si>
    <t>D.S. Nº 236-2017-EF</t>
  </si>
  <si>
    <t>Ambiente</t>
  </si>
  <si>
    <t>D.S. Nº 254-2018-EF</t>
  </si>
  <si>
    <t>D.S. Nº 074-2018-EF</t>
  </si>
  <si>
    <t>D.S. Nº 171-2018-EF</t>
  </si>
  <si>
    <t>D.S. Nº 181-2018-EF</t>
  </si>
  <si>
    <t>D.S. Nº 201-2018-EF</t>
  </si>
  <si>
    <t>D.S. Nº 207-2018-EF</t>
  </si>
  <si>
    <t>D.S. Nº 218-2018-EF</t>
  </si>
  <si>
    <t>SENASA</t>
  </si>
  <si>
    <t>Programa de Recuperación de Áreas Degradadas por Residuos Sólidos en Zonas Prioritarias</t>
  </si>
  <si>
    <t>RENIEC</t>
  </si>
  <si>
    <t>Préstamo para el Desarrollo de políticas de Descentralización y Competitividad III</t>
  </si>
  <si>
    <t>Programa de Caminos Departamentales</t>
  </si>
  <si>
    <t>Proyecto Control y Erradicación de la Mosca de la Fruta en la Costa peruana</t>
  </si>
  <si>
    <t>Programa Ampliación del Proyecto Subsectorial de Irrigación</t>
  </si>
  <si>
    <t>Programa Mejoramiento de electrificación rural mediante la aplicación de fondos concursables</t>
  </si>
  <si>
    <t>Programa de Ciencia y Tecnología</t>
  </si>
  <si>
    <t>Recuperación de la Capacidad de Transmisión de la Televisión Estatal</t>
  </si>
  <si>
    <t>Remotoriz. y Moderniz. del Buque de Investigación Cientifica (BIC) Humboldt</t>
  </si>
  <si>
    <t>Programa de Estudios de Preinversión Región Fronteriza con el Ecuador</t>
  </si>
  <si>
    <t>Préstamo Programático Gestión Fiscal y Crecimiento Económico</t>
  </si>
  <si>
    <t>Programa de Mejoramiento del Nivel de Transitabilidad de la Red Vial Nacional</t>
  </si>
  <si>
    <t>FAPEP del Programa Modernización del Sistema de Administración de Justicia</t>
  </si>
  <si>
    <t>Obras faltantes de los tramos 2, 3 y 4 del Proy. Corredor Vial Interoceánico Perú-Brasil (IIRSA Sur)</t>
  </si>
  <si>
    <t>Programa de Ampliación de la frontera Eléctrica III Etapa - PAFE III - Dpto. de Loreto</t>
  </si>
  <si>
    <t>Segunda Fase de Programa de Apoyo a la reforma del sector Salud - PARSALUD II</t>
  </si>
  <si>
    <t>Programa de Reforma de los Sectores Sociales II</t>
  </si>
  <si>
    <t>Cierre de Brechas en productos priorizados por el Programa Estratégico Articulado Nutricional</t>
  </si>
  <si>
    <t>Proyecto Sistema Eléctrico de Transporte Masivo de Lima y Callao, Línea 1-Tramo 2 -Av. Grau - S.J. Lurigancho</t>
  </si>
  <si>
    <t>Programa de Desarrollo de Sist. de Gestión de Residuos Sólidos en Zonas Prioritarias de Puno, Piura, Ancash, Tumbes, Apurímac, Ica, Huánuco, Puerto Maldonado, San Martín, Junín, Lambayeque, Loreto, Ayacucho, Amazonas, Lima y Pasco</t>
  </si>
  <si>
    <t>Proyecto Innovación para la Competitividad</t>
  </si>
  <si>
    <t>Proyecto Mejoramiento de la Gestión de la Inversión Pública Territorial</t>
  </si>
  <si>
    <t>Proyecto Fortalecimiento del Desarrollo Local en Áreas de la Sierra y Selva Alta del Perú</t>
  </si>
  <si>
    <t>Programa de Riego y Manejo de Recursos Hidricos en la Sub Region Chanka - Apurímac</t>
  </si>
  <si>
    <t>Programa de Reforma de Gestión Municipal I</t>
  </si>
  <si>
    <t>Programa para la Mejora de la Calidad y Pertinencia de los Servicios de Educación Superior Universitaria y Tecnológica a Nivel Nacional</t>
  </si>
  <si>
    <t>Programa de Desarrollo de la Sanidad Agraria y la Inocuidad Agroalimentaria - Fase II</t>
  </si>
  <si>
    <t>Programa de Acompañamiento a las Reformas para Incrementar la Productividad en el Perú</t>
  </si>
  <si>
    <t>Programa de Apoyo a las Medidas de Ampliación de la Base Tributaria y Fomento a la Inversión</t>
  </si>
  <si>
    <t>Programa de Desarrollo Agroambiental en al ceja de Selva- Construcción del Sistema Irrigación Ponaza-Distrito de Tingo de Ponaza - Provincia de Picota - Departamento de San Martín</t>
  </si>
  <si>
    <t>Programa de Apoyo al Transporte Subnacional - PATS</t>
  </si>
  <si>
    <t>Monto en US$</t>
  </si>
  <si>
    <t>Monto
Original</t>
  </si>
  <si>
    <t>Dispositivo 
Legal</t>
  </si>
  <si>
    <t>Fecha de 
Publicación</t>
  </si>
  <si>
    <t>D.S. Nº 411-2019-EF</t>
  </si>
  <si>
    <t>D.S. Nº 213-2019-EF</t>
  </si>
  <si>
    <t>D.S. Nº 336-2019-EF</t>
  </si>
  <si>
    <t>D.S. Nº 050-2020-EF</t>
  </si>
  <si>
    <t>11.07.2019</t>
  </si>
  <si>
    <t>D.S. Nº 049-2020-EF</t>
  </si>
  <si>
    <t>D.S. Nº 368-2019-EF</t>
  </si>
  <si>
    <t>D.S. Nº 018-2021-EF</t>
  </si>
  <si>
    <t xml:space="preserve">D.S. Nº 099-2021-EF </t>
  </si>
  <si>
    <t xml:space="preserve">D.S. Nº 122-2021-EF </t>
  </si>
  <si>
    <t>Cultura</t>
  </si>
  <si>
    <t>Turismo</t>
  </si>
  <si>
    <t>Interior</t>
  </si>
  <si>
    <t xml:space="preserve">D.S. Nº 280-2021-EF </t>
  </si>
  <si>
    <t>INS</t>
  </si>
  <si>
    <t>MINEM</t>
  </si>
  <si>
    <t>Programa de Apoyo Presupuestal Habilitando un Desarrollo Verde y Resiliente</t>
  </si>
  <si>
    <t>PROCIENCIA</t>
  </si>
  <si>
    <t>Año</t>
  </si>
  <si>
    <t>Finalidad</t>
  </si>
  <si>
    <t>Sector</t>
  </si>
  <si>
    <t>educación</t>
  </si>
  <si>
    <t>D.S. Nº 314-2018-EF</t>
  </si>
  <si>
    <t>D.S. Nº 316-2018-EF</t>
  </si>
  <si>
    <t>D.S. Nº 319-2018-EF</t>
  </si>
  <si>
    <t>D.S. Nº 320-2018-EF</t>
  </si>
  <si>
    <t>D.S. Nº 333-2018-EF</t>
  </si>
  <si>
    <t>D.S. Nº 346-2018-EF</t>
  </si>
  <si>
    <t>D.S. Nº 315-2018-EF</t>
  </si>
  <si>
    <t>D.S. Nº 347-2018-EF</t>
  </si>
  <si>
    <t xml:space="preserve">D.S. N° 190-2021-EF </t>
  </si>
  <si>
    <t xml:space="preserve">D.S. N° 191-2021-EF </t>
  </si>
  <si>
    <t>D.S. N° 019-2022-EF</t>
  </si>
  <si>
    <t>D.S. N° 111-2022-EF</t>
  </si>
  <si>
    <t>D.S. N° 280-2022-EF</t>
  </si>
  <si>
    <t>D.S. N° 281-2022-EF</t>
  </si>
  <si>
    <t>D.S. N° 279-2022-EF</t>
  </si>
  <si>
    <t>D.S. N° 023-2022-EF</t>
  </si>
  <si>
    <t>D.S. N° 050-2022-EF</t>
  </si>
  <si>
    <t>D.S. N° 054-2022-EF</t>
  </si>
  <si>
    <t>D.S. N° 282-2022-EF</t>
  </si>
  <si>
    <t>D.S. N° 300-2022-EF</t>
  </si>
  <si>
    <t>D.S. N° 205-2022-EF</t>
  </si>
  <si>
    <t>D.S. N° 102-2022-EF</t>
  </si>
  <si>
    <t>D.S. N° 225-2022-EF</t>
  </si>
  <si>
    <t>D.S. N° 322-2022-EF</t>
  </si>
  <si>
    <t>D.S. Nº 292-2018-EF</t>
  </si>
  <si>
    <t>D.S. N° 082-2004-EF</t>
  </si>
  <si>
    <t>D.S. N° 119-2004-EF</t>
  </si>
  <si>
    <t>D.S. N° 182-2004-EF</t>
  </si>
  <si>
    <t>D.S. N° 206-2004-EF</t>
  </si>
  <si>
    <t>D.S. N° 113-2004-EF</t>
  </si>
  <si>
    <t>D.S. N° 117-2004-EF</t>
  </si>
  <si>
    <t>D.S. N° 149-2004-EF</t>
  </si>
  <si>
    <t>D.S. N° 150-2004-EF</t>
  </si>
  <si>
    <t>D.S. N° 168-2004-EF</t>
  </si>
  <si>
    <t>D.S. N° 180-2004-EF</t>
  </si>
  <si>
    <t>D.S. N° 181-2004-EF</t>
  </si>
  <si>
    <t>D.S. N° 183-2004-EF</t>
  </si>
  <si>
    <t>D.S. N° 196-2004-EF</t>
  </si>
  <si>
    <t>D.S. N° 201-2004-EF</t>
  </si>
  <si>
    <t>D.S. N° 203-2004-EF</t>
  </si>
  <si>
    <t>D.S. N° 204-2004-EF</t>
  </si>
  <si>
    <t>D.S. N° 205-2004-EF</t>
  </si>
  <si>
    <t>D.S. N° 160-2005-EF</t>
  </si>
  <si>
    <t>D.S. N° 071-2005-EF</t>
  </si>
  <si>
    <t>D.S. N° 142-2005-EF</t>
  </si>
  <si>
    <t>D.S. N° 161-2005-EF</t>
  </si>
  <si>
    <t>D.S. N° 164-2005-EF</t>
  </si>
  <si>
    <t>D.S. N° 165-2005-EF</t>
  </si>
  <si>
    <t>D.S. N° 178-2005-EF</t>
  </si>
  <si>
    <t>D.S. N° 179-2005-EF</t>
  </si>
  <si>
    <t>D.S. N° 146-2006-EF</t>
  </si>
  <si>
    <t>Programa Plan de Inversiones de Transmisión (PIT) Recuperación Economica COVID-19 en Perú</t>
  </si>
  <si>
    <t>Pliego</t>
  </si>
  <si>
    <t xml:space="preserve">D.S. N° 058-2021-EF </t>
  </si>
  <si>
    <t xml:space="preserve">D.S. N° 114-2021-EF </t>
  </si>
  <si>
    <t xml:space="preserve">D.S. N° 142-2021-EF </t>
  </si>
  <si>
    <t xml:space="preserve">D.S. N° 337-2021-EF </t>
  </si>
  <si>
    <t xml:space="preserve">D.S. N° 121-2021-EF </t>
  </si>
  <si>
    <t xml:space="preserve">D.S. N° 166-2021-EF </t>
  </si>
  <si>
    <t>D.S. N° 338-2021-EF</t>
  </si>
  <si>
    <t>D.S. Nº 368-2020-EF</t>
  </si>
  <si>
    <t>D.S. Nº 114-2020-EF</t>
  </si>
  <si>
    <t>D.S. Nº 122-2020-EF</t>
  </si>
  <si>
    <t>D.S. Nº 160-2020-EF</t>
  </si>
  <si>
    <t>D.S. Nº 161-2020-EF</t>
  </si>
  <si>
    <t>D.S. Nº 172-2020-EF</t>
  </si>
  <si>
    <t>GORE San Martín</t>
  </si>
  <si>
    <t>GORE Cusco</t>
  </si>
  <si>
    <t>GORE Arequipa</t>
  </si>
  <si>
    <t>GORE Lambayeque</t>
  </si>
  <si>
    <t>GORE Loreto</t>
  </si>
  <si>
    <t>GORE Cajamarca</t>
  </si>
  <si>
    <t>GORE Apurimac</t>
  </si>
  <si>
    <t>GORE Amazonas</t>
  </si>
  <si>
    <t>GORE La Libertad</t>
  </si>
  <si>
    <t>MINJUSDH</t>
  </si>
  <si>
    <t>MML</t>
  </si>
  <si>
    <t>MIDAGRI</t>
  </si>
  <si>
    <t>MINCUL</t>
  </si>
  <si>
    <t>MINTRA</t>
  </si>
  <si>
    <t>RR.EE.</t>
  </si>
  <si>
    <t>Programa de Desarrollo de Sist. de Gestión de Residuos Sólidos en Zonas Prioritarias de Puno, Piura, Ancash, Tumbes, Apurímac, Ica, Huánuco, Puerto Maldonado, San Martín, Junín, Lambayeque, Loreto, Ayacucho, Amazonas, Lima y Pasco"</t>
  </si>
  <si>
    <t>Gobierno EE.UU.</t>
  </si>
  <si>
    <t>Programa Mejoramiento de la educación Inicial en Ayacucho, Huancavelica y Huánuco"</t>
  </si>
  <si>
    <t>Programa Crédito Rural - COFIDE III"</t>
  </si>
  <si>
    <t>Programa Establecimiento de las Bases para el Desarrollo Rural a través del Turismo en el Corredor Turístico del Valle del Uctubamba, Sector Pedro Ruiz- Leymebamba, Región Amazonas".</t>
  </si>
  <si>
    <t>Programa Mejoramiento de la Educación Inicial en Ayacucho, Huancavelica y Huánuco"</t>
  </si>
  <si>
    <t>Proyecto Esquema Cajamarquilla, Nievería y Cerro Camote - Ampliación de los Sistema de Agua Potable y Alcantarillado de los Sectores 129, 130, 131, 132, 133, 134 y 135 – Distrito de Lurigancho y San Antonio de Huarochirí”</t>
  </si>
  <si>
    <t>Proyecto Mejoramiento del Transporte en la Ciudad del Cusco"</t>
  </si>
  <si>
    <t>Programa Cumplir con los estándares de la OCDE: Gobernabilidad con Integridad, Fase II y Fase III”</t>
  </si>
  <si>
    <t>Programa de Desarrollo del Capital Humano</t>
  </si>
  <si>
    <t>Proyecto Optimización Sistemas de Agua Potable y Alcantarillado: Sectorización, Rehabilitación  Redes y Actualización Catastro – Área Influencia P. Huachipa – Área Drenaje Comas-Chillón-Lima”</t>
  </si>
  <si>
    <t>Proyecto Optimización de Sistemas de Agua Potable y Alcantarillado: Sectorización, Rehabilitación de Redes y Actualización de Catastro – Área de Influencia Planta Huachipa – Área de Drenaje Comas-Chillón-Lima”</t>
  </si>
  <si>
    <t>Proyectos de Mejoramiento del Centro Histórico del Rímac - Huamanga - Trujillo</t>
  </si>
  <si>
    <t>Proyectos Mejoramiento de los servicios de apoyo al aprovechamiento sostenible de la biodiversidad de los ecosistemas en el paisaje forestal en el corredor Tarapoto – Yurimaguas, San Martín y Loreto</t>
  </si>
  <si>
    <t>Proyecto Optimización de Sistemas de Agua Potable y Alcantarillado, Sectorización, Rehabilitación  Redes y Actualización de Catastro - Planta Huachipa - Oquendo, Sinchi Roca, Puente Piedra y Sectores 84, 83, 85 y 212 - Lima</t>
  </si>
  <si>
    <t>Proyecto Optimización de Sistemas de Agua Potable y Alcantarillado, Sectorización, Rehabilitación Redes y Actualización de Catastro - Planta Huachipa - Drenaje Oquendo, Sinchi Roca, Puente Piedra y Sectores 84, 83, 85 y 212 -Lima</t>
  </si>
  <si>
    <t>Optimización de Sistemas de Agua Potable y Alcantarillado, Sectorización, Rehabilitación de Redes y Actualización de Catastro - Planta Huachipa - Drenaje Oquendo, Sinchi Roca, Puente Piedra y Sectores 84, 83, 85 y 212 - Lima</t>
  </si>
  <si>
    <t>Mejoramiento y ampliación del servicio de limpieza pública en las provincias de Arequipa, Coronel Portillo y Tacna</t>
  </si>
  <si>
    <t>Programa Recuperación de Áreas Degradadas por Residuos Sólidos en Zonas Prioritarias</t>
  </si>
  <si>
    <t>Mejoramiento del servicio de Transporte Urbano de Pasajeros a través de un corredor troncal Norte – Sur y Rutas Alimentadoras - Trujillo</t>
  </si>
  <si>
    <t>Mejoramiento y Ampliación del Servicio de Alcantarillado y Tratamiento de Aguas Residuales en los Distritos de Nuevo Chimbote y Chimbote - Acash</t>
  </si>
  <si>
    <t>Mejoramiento y Ampliación del Servicio de Drenaje Pluvial de la ciudad de Puerto Maldonado y C.P. Mayor El Triunfo - Madre de Dios</t>
  </si>
  <si>
    <t>Ampliación y Mejoramiento de los Sistemas de Agua Potable y Alcantarillado de los Sectores 311 - 313 - 324 y 301 - Nueva Rinconada - Distritos de SJM, VMT y VS</t>
  </si>
  <si>
    <t>Mejoramiento y Ampliación de los servicios de CTI para fortalecer el Sistema Nacional de Ciencia, Tecnología e Innovación</t>
  </si>
  <si>
    <t>Programa Integral de Agua y Saneamiento Rural Segunda Fase - PIASAR II</t>
  </si>
  <si>
    <t>Programa de Financiamiento de Mujeres Emprendedoras en el Perú</t>
  </si>
  <si>
    <t>Destinada a atender el gasto a la adquisición de vacunas contra la COVID-19</t>
  </si>
  <si>
    <t>Programa de Mejoramiento de la Productividad y Competitividad II</t>
  </si>
  <si>
    <t>Apoyo y el fortalecimiento sectorial de los sistemas sanitarios en el marco de la pandemia en Perú</t>
  </si>
  <si>
    <t>M. O.</t>
  </si>
  <si>
    <t>Programa Cumplir con los estándares de la OCDE: Gobernabilidad con Integridad I</t>
  </si>
  <si>
    <t>Programa de Apoyo al Gobierno Peruano en el Marco de la Emergencia Sanitaria</t>
  </si>
  <si>
    <t>Programa de Innovación, Modernización Tecnologica y Emprendimiento</t>
  </si>
  <si>
    <t>Mejoramiento de la Adminstración Financiera del Sector Público (AFSP) a traves de la transformacion digital</t>
  </si>
  <si>
    <t>Mejoramiento y Ampliación de los Servicios Brindados por el Sistema Nacional de Vigilancia en Salud Pública 25 departamentos</t>
  </si>
  <si>
    <t>Programa para implusar el Financiamiento Sostenible en la Amazonia Peruana - Oportunidad para apalancar los bionegocios (Programa para Bionegocios)</t>
  </si>
  <si>
    <t>Programa para Mejorar las Políticas Sociales que Protegen a la Población Vulnerable en el Perú</t>
  </si>
  <si>
    <t>Programa para Apoyo a la Recuperación Fiscal y Economica del Perú</t>
  </si>
  <si>
    <t>Programa de Fortalecimiento de las bases para el préstamo para políticas de desarrollo de recuperación posterior a COVID-19</t>
  </si>
  <si>
    <t>Programa de Desarrollo del Capital Humano II</t>
  </si>
  <si>
    <t>Programa de Reformas en Apoyo a la Reactivación Económica y a la Competitividad</t>
  </si>
  <si>
    <t>Apoyo para Atender los Efectos Generados por el Covid-19 en el Perú</t>
  </si>
  <si>
    <t>Programa Fomento y Gestión Sostenible de la Producción Forestal en el Perú</t>
  </si>
  <si>
    <t>Programa Financiamiento de Soluciones Sostenibles del Transporte Eléctrico en Perú</t>
  </si>
  <si>
    <t>Programa de Infraestructura Vial para la Competitividad Regional–PROREGIÓN 1</t>
  </si>
  <si>
    <t>Programa de Apoyo al NAMA de Transporte Urbano Sostenible en el Perú II</t>
  </si>
  <si>
    <t>Programa Mejoramiento de los Servicios de Justicia no Penales a través de la implementación del Expediente Judicial Electrónico (EJE)</t>
  </si>
  <si>
    <t>Proyecto Ampliación del Tramo Norte del COSAC I desde la Estación El Naranjal hasta la Av. Chimpu Ocllo - Lima</t>
  </si>
  <si>
    <t>Proyecto Creación de un Sistema de Atención de Emergencias, Urgencias e Información mediante un número único 911 en Lima Metropolitana y Callao</t>
  </si>
  <si>
    <t>Mejoramiento, Ampliación y Creación del Servicio de Drenaje Pluvial en el ambito urbano de los distritos de Cuzco, Zarumilla y Aguas Verdes - Tumbes</t>
  </si>
  <si>
    <t>Programa Mejoramiento de los Servicios de Justicia en Materia Penal en el Perú</t>
  </si>
  <si>
    <t>Programa de Mejoramiento de la Productividad y Competitividad</t>
  </si>
  <si>
    <t>Proyecto Mejoramiento de los Servicios de Prevención del Delito en la Población más Vulnerable al Crimen y la Violencia en el Perú</t>
  </si>
  <si>
    <t>Programa Mejoramiento, Ampliación y Creación del Sistema de Tratamiento de Aguas Residuales en los 7 y 3 Distritos de Tacna y Huánuco</t>
  </si>
  <si>
    <t>Programa de Apoyo al NAMA de Transporte Urbano Sostenible en el Perú I</t>
  </si>
  <si>
    <t>Proyectos Mejoramiento de la gestión de la inversión pública y Mejoramiento de la capacidad para la generación de conocimiento y mejora continua en la gestión de la contratación pública</t>
  </si>
  <si>
    <t>Programa Integral de Agua y Saneamiento Rural – PIASAR</t>
  </si>
  <si>
    <t>Proyecto Mejoramiento y Ampliación de los Servicios de Soporte para la Provisión de los Servicios a los Ciudadanos y las Empresas, a Nivel Nacional</t>
  </si>
  <si>
    <t>Proyecto de Mejoramiento de los Servicios de Control Gubernamental para un Control Efectivo, Preventivo y Facilitador de la Gestión Pública</t>
  </si>
  <si>
    <t>Programa de Inversión Creación de Redes Integradas de Salud</t>
  </si>
  <si>
    <t>Contraloria</t>
  </si>
  <si>
    <t>Modernización de la Prestación de los Servicios de Agua Potable y Saneamiento de las EPS EMAPACOP, SEDACUSCO, SEDAPAR, SEMAPA Barranca, EMAPA Huaral y EMAPA Huacho</t>
  </si>
  <si>
    <t>Mejoramiento del acceso a los Servicios de Registros Civiles e Identificación de Calidad a Nivel Nacional</t>
  </si>
  <si>
    <t>Mejoramiento de los Servicios de Apoyo al Aprovechamiento Sostenible de la Biodiversidad de los Ecosistemas en el Paisaje Forestal Atalaya - Región Ucayali</t>
  </si>
  <si>
    <t>Mejoramiento de los Servicios de Recaudación Tributaria y Aduanera a través de la Transformación Digital</t>
  </si>
  <si>
    <t>Mejoramiento de la Carretera Huánuco-Conococha, Sector: Huánuco - La Unión - Huallanca, Ruta PE - 3N</t>
  </si>
  <si>
    <t>Gestión integrada de los recursos hídricos en diez cuencas</t>
  </si>
  <si>
    <t>Construcción de la Línea 2 y Ramal Elmer Faucett - Gambetta de la Red Básica del Metro de Lima y Callao Provincia de Lima y Callao</t>
  </si>
  <si>
    <t>Mejoramiento de los servicios de facilitación del comercio exterior a través de la Ventanilla Única del Comercio Exterior (VUCE)</t>
  </si>
  <si>
    <t>Proyecto Mejoramiento de los niveles de innovación productiva a nivel nacional</t>
  </si>
  <si>
    <t xml:space="preserve">Mejoramiento y ampliación de los Servicios del Centro de Empleo para la inserción laboral formal de los jovenes </t>
  </si>
  <si>
    <t>Mejoramiento de los servicios públicos para el desarrollo territorial sostenible en el área de Influencia de los ríos Apurímac, Ene, y Mantaro</t>
  </si>
  <si>
    <t>Proyecto Majes Siguas II Etapa</t>
  </si>
  <si>
    <t>Mejoramiento y ampliación de los servicios del Sistema Nacional de Ciencia, Tecnología e Innovación Tecnológica</t>
  </si>
  <si>
    <t>Programa Mejoramiento y ampliación de los servicios de calidad ambiental a nivel nacional</t>
  </si>
  <si>
    <t>Construcción de la Línea 2 y Ramal Av. Faucett - Gambetta de la Red Básica del Metro de Lima y Callao Provincias de Lima y Callao, Departamento de Lima"</t>
  </si>
  <si>
    <t>Proyecto Instalación de las Centrales Hidroeléctricas Moquegua 1 y 3</t>
  </si>
  <si>
    <t>Programa Consolidación y Diversificación del Producto Turístico Cusco-Valle Sagrado de Los Incas - Cusco</t>
  </si>
  <si>
    <t>Programa de reducción de vulnerabilidad del Estado ante desastres III</t>
  </si>
  <si>
    <t xml:space="preserve">Proyecto Construcción de la Línea 2 y Ramal Av. Faucett - Gambetta de la Red Básica del Metro de Lima y Callao </t>
  </si>
  <si>
    <t>Proyecto Esquema Cajamarquilla, Nieveria y Cerro Camote - Ampliación de los Sistemas de Agua Potable y Alcantarillado de los Sectores 129, 130, 131, 132, 133, 134 y  135 - Distrito de Lurigancho y San Antonio de Huarochiri</t>
  </si>
  <si>
    <t>Proyecto Ampliación del Apoyo a las Alianzas Rurales Productivas en la Sierra del Perú - Aliados II, en las Regiones de Apurímac, Ayacucho, Huancavelica, Huánuco, Junín y Pasco</t>
  </si>
  <si>
    <t>Proyecto Mejoramiento del Sistema Nacional de Control para una Gestión Pública Eficaz e Integra</t>
  </si>
  <si>
    <t>Programa de Inversión Pública para el Fortalecimeinto de la Gestión Ambiental y Social de los Impactos Indirectos del Corredor Vial Interoceánico Sur - II Etapa</t>
  </si>
  <si>
    <t>MINJUSDH/Poder Judicial</t>
  </si>
  <si>
    <t>Programa Optim. Sist. Agua Potable y Alcantar. Área Influencia Huachipa y Áreas del Drenaje de los Colectores Comas y Chillón - Fortalecimiento de Capacidades de Gestión en Lima Metropolitana</t>
  </si>
  <si>
    <t>Primera Fase del Programa Modernización del Sistema de Administración de Justicia para la Mejora de los Servicos Brindados a la Población Peruana (PMSAJ)</t>
  </si>
  <si>
    <t>Proyecto Facilidad Sectorial para el Apoyo al Programa para la Mejora de la Productividad y Competitividad</t>
  </si>
  <si>
    <t>Proyecto Fortalecimiento de los Mercados, Diversificación de los Ingresos y Mejoramiento de la Condiciones de Vida en la Sierra Sur del Perú - II</t>
  </si>
  <si>
    <t>Cooperación Técnica Reembolsable  para financiar el proyecto Apoyo al Programa de Reformas de los Sectores Sociales</t>
  </si>
  <si>
    <t>Proyecto Modernización de la Gestión de los Recursos Hídricos</t>
  </si>
  <si>
    <t>Fortalecimiento de los Activos, Mercados y Políticas para el Desarrollo Rural</t>
  </si>
  <si>
    <t>Programa Desarrollo de la Sanidad Agraria e Inocuidad Agro-Alimentaria</t>
  </si>
  <si>
    <t>Mejoramiento y Ampliación del Sistena de Alcantarillado e Instalción - PTAR de la ciudad de Iquitos</t>
  </si>
  <si>
    <t>Préstamo para el Desarrollo de Políticas de Descentralización y Competitividad III</t>
  </si>
  <si>
    <t xml:space="preserve">Programa para la gestión ambiental y social de los impactos indirectos del corredor vial Interoceanica Sur </t>
  </si>
  <si>
    <t xml:space="preserve">Rehabilitación Integral del ferrocarril Huancayo-Huancavelica </t>
  </si>
  <si>
    <t>Préstamo de ajuste Estructural Programático de Descentraliz. y Competividad II</t>
  </si>
  <si>
    <t>Facilidad Sectorial Institucional para Mejora de la Calidad de la Gestión y del Gasto Público</t>
  </si>
  <si>
    <t>D.S. N° 037-2004-EF</t>
  </si>
  <si>
    <t>D.S. N° 044-2004-EF</t>
  </si>
  <si>
    <t>Programa Linea de Crédito para Pequeñas Microempresas a través de Créditos Subordinados II</t>
  </si>
  <si>
    <t>Adquisición de Trigo bajo el Programa PL 480</t>
  </si>
  <si>
    <t>Programa de Mejoramiento y Ampliación de los Servicios de Agua Potable y Alcantarillado de Tumbes</t>
  </si>
  <si>
    <t>Proyecto de Agua Potable y Saneamiento de la ciudad de Cajamarca</t>
  </si>
  <si>
    <t>Rehabilitación Sistema de Agua Potable y Alcantarilado de Lima y Callao- Parte C: Expanción Servicios</t>
  </si>
  <si>
    <t>Programa de Infraestructura Económica y Desarrollo Social</t>
  </si>
  <si>
    <t>Fortalecimiento de Mercados: Diversificados de los Ingresos y Mejoramiento de la Condición de vida en la Sierra Sur</t>
  </si>
  <si>
    <t>Programa de Fortalecimiento de la Institucionalidad Fiscal y Mejora del Clima de Negocios</t>
  </si>
  <si>
    <t>Préstamo de Ajuste Estructural Programático de Descentralización y competitividad II</t>
  </si>
  <si>
    <t>Proyecto de Fortalecimiento de la Capacidad Institucional en el Marco de la Descentralización Fiscal</t>
  </si>
  <si>
    <t>Préstamo Programático de Reforma Social IV</t>
  </si>
  <si>
    <t xml:space="preserve">Proyecto Asistencia Técnica para el Seguimiento y Evaluación Sectorial Social Marco  descentralización </t>
  </si>
  <si>
    <t>Reformas de Programa de Superación de la Pobreza y Desarrollo de Capital Humano</t>
  </si>
  <si>
    <t>Proyecto Olmos, Etapa I -Obras de Trasvase</t>
  </si>
  <si>
    <t>Reordenamiento y Rehabilitación del Valle del Vilcanota</t>
  </si>
  <si>
    <t>Programa de Servicios de Apoyo para Acceder a los Mercados Rurales</t>
  </si>
  <si>
    <t>Apoyo a la Reforma de Programa de Superción Pobreza y Desarrollo del Capital Humano</t>
  </si>
  <si>
    <t>Modernización de la CGR y Descentralización Sistema Nacional de Control</t>
  </si>
  <si>
    <t>Importación de Alimentos</t>
  </si>
  <si>
    <t>Credito SIAD</t>
  </si>
  <si>
    <t>26A4241</t>
  </si>
  <si>
    <t>26A4401</t>
  </si>
  <si>
    <t>26A4591</t>
  </si>
  <si>
    <t>26A4711</t>
  </si>
  <si>
    <t>26A4811</t>
  </si>
  <si>
    <t>26A5031</t>
  </si>
  <si>
    <t>26A5041</t>
  </si>
  <si>
    <t>26A5111</t>
  </si>
  <si>
    <t>26A5121</t>
  </si>
  <si>
    <t>26A5161</t>
  </si>
  <si>
    <t>26A5171</t>
  </si>
  <si>
    <t>26A5411</t>
  </si>
  <si>
    <t>26A5401</t>
  </si>
  <si>
    <t>26A5391</t>
  </si>
  <si>
    <t>26A5381</t>
  </si>
  <si>
    <t>26A5371</t>
  </si>
  <si>
    <t>26A5361</t>
  </si>
  <si>
    <t>26A5341</t>
  </si>
  <si>
    <t>26A5331</t>
  </si>
  <si>
    <t>26A5211</t>
  </si>
  <si>
    <t>26A5441</t>
  </si>
  <si>
    <t>26A5451</t>
  </si>
  <si>
    <t>26A5461</t>
  </si>
  <si>
    <t>26A5481</t>
  </si>
  <si>
    <t>26A5491</t>
  </si>
  <si>
    <t>26A5501</t>
  </si>
  <si>
    <t>26A5511</t>
  </si>
  <si>
    <t>26A5521</t>
  </si>
  <si>
    <t>26A5561</t>
  </si>
  <si>
    <t>26A5571</t>
  </si>
  <si>
    <t>26A5581</t>
  </si>
  <si>
    <t xml:space="preserve"> D.S. N° 080-2021-EF  </t>
  </si>
  <si>
    <t>26A5631</t>
  </si>
  <si>
    <t>26A5641</t>
  </si>
  <si>
    <t>26A5651</t>
  </si>
  <si>
    <t>26A5671</t>
  </si>
  <si>
    <t>26A5681</t>
  </si>
  <si>
    <t>26A5691</t>
  </si>
  <si>
    <t>26A5831</t>
  </si>
  <si>
    <t>26A5921</t>
  </si>
  <si>
    <t>26A5931</t>
  </si>
  <si>
    <t>26A6011</t>
  </si>
  <si>
    <t>26A6021</t>
  </si>
  <si>
    <t>26A6001</t>
  </si>
  <si>
    <t>26A6101</t>
  </si>
  <si>
    <t>26A6111</t>
  </si>
  <si>
    <t>26A6121</t>
  </si>
  <si>
    <t>26A6131</t>
  </si>
  <si>
    <t>26A6151</t>
  </si>
  <si>
    <t>26A6161</t>
  </si>
  <si>
    <t>26A6251</t>
  </si>
  <si>
    <t>26A6281</t>
  </si>
  <si>
    <t>26A6291</t>
  </si>
  <si>
    <t>26A6311</t>
  </si>
  <si>
    <t>26A6321</t>
  </si>
  <si>
    <t>D.S. N° 001-2023-EF</t>
  </si>
  <si>
    <t>26A6361</t>
  </si>
  <si>
    <t>D.S. N° 039-2023-EF</t>
  </si>
  <si>
    <t>26A6371</t>
  </si>
  <si>
    <t>26A6221</t>
  </si>
  <si>
    <t>26A6231</t>
  </si>
  <si>
    <t>26A6261</t>
  </si>
  <si>
    <t>26A6271</t>
  </si>
  <si>
    <t>26A6301</t>
  </si>
  <si>
    <t>26A6211</t>
  </si>
  <si>
    <t>26A6141</t>
  </si>
  <si>
    <t>26A5961</t>
  </si>
  <si>
    <t>26A5991</t>
  </si>
  <si>
    <t>26A5941</t>
  </si>
  <si>
    <t>26A6081</t>
  </si>
  <si>
    <t>26A6061</t>
  </si>
  <si>
    <t>26A5971</t>
  </si>
  <si>
    <t>26A5981</t>
  </si>
  <si>
    <t>26A5911</t>
  </si>
  <si>
    <t>26A5841</t>
  </si>
  <si>
    <t>26A5601</t>
  </si>
  <si>
    <t>26A5431</t>
  </si>
  <si>
    <t>26A5221</t>
  </si>
  <si>
    <t>26A5261</t>
  </si>
  <si>
    <t>26A5241</t>
  </si>
  <si>
    <t>26A5151</t>
  </si>
  <si>
    <t>26A5181</t>
  </si>
  <si>
    <t>26A5001</t>
  </si>
  <si>
    <t>26A5071</t>
  </si>
  <si>
    <t>26A5061</t>
  </si>
  <si>
    <t>26A4871</t>
  </si>
  <si>
    <t>26A4891</t>
  </si>
  <si>
    <t>26A4861</t>
  </si>
  <si>
    <t>26A4831</t>
  </si>
  <si>
    <t>26A4821</t>
  </si>
  <si>
    <t>26A4791</t>
  </si>
  <si>
    <t>26A4771</t>
  </si>
  <si>
    <t>26A4721</t>
  </si>
  <si>
    <t>26A4731</t>
  </si>
  <si>
    <t>26A4641</t>
  </si>
  <si>
    <t>26A4851</t>
  </si>
  <si>
    <t>26A4841</t>
  </si>
  <si>
    <t>26A4801</t>
  </si>
  <si>
    <t>26A4571</t>
  </si>
  <si>
    <t>26A4601</t>
  </si>
  <si>
    <t>26A4551</t>
  </si>
  <si>
    <t>26A4541</t>
  </si>
  <si>
    <t>26A4531</t>
  </si>
  <si>
    <t>26A4521</t>
  </si>
  <si>
    <t>26A4511</t>
  </si>
  <si>
    <t>26A4481</t>
  </si>
  <si>
    <t>26A4451</t>
  </si>
  <si>
    <t>26A4441</t>
  </si>
  <si>
    <t>26A4611</t>
  </si>
  <si>
    <t>26A4621</t>
  </si>
  <si>
    <t>26A4381</t>
  </si>
  <si>
    <t>26A4361</t>
  </si>
  <si>
    <t>26A4341</t>
  </si>
  <si>
    <t>26A4331</t>
  </si>
  <si>
    <t>26A4181</t>
  </si>
  <si>
    <t>26A4191</t>
  </si>
  <si>
    <t>26A4271</t>
  </si>
  <si>
    <t>26A4311</t>
  </si>
  <si>
    <t>26A4321</t>
  </si>
  <si>
    <t>26A4351</t>
  </si>
  <si>
    <t>26A4371</t>
  </si>
  <si>
    <t>26A4421</t>
  </si>
  <si>
    <t>26A4411</t>
  </si>
  <si>
    <t>26A4281</t>
  </si>
  <si>
    <t>26A4291</t>
  </si>
  <si>
    <t>26A4061</t>
  </si>
  <si>
    <t>26A4091</t>
  </si>
  <si>
    <t>26A4111</t>
  </si>
  <si>
    <t>26A4121</t>
  </si>
  <si>
    <t>26A4141</t>
  </si>
  <si>
    <t>26A4151</t>
  </si>
  <si>
    <t>26A3721</t>
  </si>
  <si>
    <t>26A3791</t>
  </si>
  <si>
    <t>26A3951</t>
  </si>
  <si>
    <t>26A4031</t>
  </si>
  <si>
    <t>26A4001</t>
  </si>
  <si>
    <t>26A4021</t>
  </si>
  <si>
    <t>26A4011</t>
  </si>
  <si>
    <t>26A3751</t>
  </si>
  <si>
    <t>26A3761</t>
  </si>
  <si>
    <t>26A3801</t>
  </si>
  <si>
    <t>26A3821</t>
  </si>
  <si>
    <t>26A3831</t>
  </si>
  <si>
    <t>26A3841</t>
  </si>
  <si>
    <t>26A3861</t>
  </si>
  <si>
    <t>26A3871</t>
  </si>
  <si>
    <t>26A3901</t>
  </si>
  <si>
    <t>26A3921</t>
  </si>
  <si>
    <t>26A3881</t>
  </si>
  <si>
    <t>26A3931</t>
  </si>
  <si>
    <t>26A3891</t>
  </si>
  <si>
    <t>26A3961</t>
  </si>
  <si>
    <t>26A3971</t>
  </si>
  <si>
    <t>26A4041</t>
  </si>
  <si>
    <t>26A3421</t>
  </si>
  <si>
    <t>26A3451</t>
  </si>
  <si>
    <t>26A3561</t>
  </si>
  <si>
    <t>26A3681</t>
  </si>
  <si>
    <t>26A3521</t>
  </si>
  <si>
    <t>26A3551</t>
  </si>
  <si>
    <t>26A3581</t>
  </si>
  <si>
    <t>26A3611</t>
  </si>
  <si>
    <t>26A3631</t>
  </si>
  <si>
    <t>26A3621</t>
  </si>
  <si>
    <t>26A3651</t>
  </si>
  <si>
    <t>26A3271</t>
  </si>
  <si>
    <t>26A3281</t>
  </si>
  <si>
    <t>26A3291</t>
  </si>
  <si>
    <t>26A3311</t>
  </si>
  <si>
    <t>26A3321</t>
  </si>
  <si>
    <t>26A3331</t>
  </si>
  <si>
    <t>26A3201</t>
  </si>
  <si>
    <t>26A3241</t>
  </si>
  <si>
    <t>26A3221</t>
  </si>
  <si>
    <t>26A3231</t>
  </si>
  <si>
    <t>26A3101</t>
  </si>
  <si>
    <t>26A3111</t>
  </si>
  <si>
    <t>26A3121</t>
  </si>
  <si>
    <t>26A3131</t>
  </si>
  <si>
    <t>26A3191</t>
  </si>
  <si>
    <t>26A3161</t>
  </si>
  <si>
    <t>26A3181</t>
  </si>
  <si>
    <t>26A3171</t>
  </si>
  <si>
    <t>26A2871</t>
  </si>
  <si>
    <t>26A2881</t>
  </si>
  <si>
    <t>26A2921</t>
  </si>
  <si>
    <t>26A2931</t>
  </si>
  <si>
    <t>26A2971</t>
  </si>
  <si>
    <t>26A2951</t>
  </si>
  <si>
    <t>26A2861</t>
  </si>
  <si>
    <t>26A2851</t>
  </si>
  <si>
    <t>26A2841</t>
  </si>
  <si>
    <t>26A2941</t>
  </si>
  <si>
    <t>26A2961</t>
  </si>
  <si>
    <t>26A2911</t>
  </si>
  <si>
    <t>26A2981</t>
  </si>
  <si>
    <t>26A3021</t>
  </si>
  <si>
    <t>26A2731</t>
  </si>
  <si>
    <t>26A2741</t>
  </si>
  <si>
    <t>26A2761</t>
  </si>
  <si>
    <t>26A2771</t>
  </si>
  <si>
    <t>26A2781</t>
  </si>
  <si>
    <t>26A2791</t>
  </si>
  <si>
    <t>26A2801</t>
  </si>
  <si>
    <t>26A2721</t>
  </si>
  <si>
    <t>26A2701</t>
  </si>
  <si>
    <t>26A2201</t>
  </si>
  <si>
    <t>26A2221</t>
  </si>
  <si>
    <t>26A2301</t>
  </si>
  <si>
    <t>26A2321</t>
  </si>
  <si>
    <t>26A2401</t>
  </si>
  <si>
    <t>26A2381</t>
  </si>
  <si>
    <t>26A2421</t>
  </si>
  <si>
    <t>26A2461</t>
  </si>
  <si>
    <t>26A2501</t>
  </si>
  <si>
    <t>26A2521</t>
  </si>
  <si>
    <t>26A2601</t>
  </si>
  <si>
    <t>26A2641</t>
  </si>
  <si>
    <t>26A2661</t>
  </si>
  <si>
    <t>26A2621</t>
  </si>
  <si>
    <t>26A2541</t>
  </si>
  <si>
    <t>26A2561</t>
  </si>
  <si>
    <t>26A2581</t>
  </si>
  <si>
    <t>24A3771</t>
  </si>
  <si>
    <t>D.S. N° 129-96-EF</t>
  </si>
  <si>
    <t>26A2281</t>
  </si>
  <si>
    <t>26A3011</t>
  </si>
  <si>
    <t>26A2991</t>
  </si>
  <si>
    <t>26A3361</t>
  </si>
  <si>
    <t>26A3371</t>
  </si>
  <si>
    <t>26A3391</t>
  </si>
  <si>
    <t>26A3431</t>
  </si>
  <si>
    <t>26A6091</t>
  </si>
  <si>
    <t>26A4221</t>
  </si>
  <si>
    <t>26A4301</t>
  </si>
  <si>
    <t>26A4561</t>
  </si>
  <si>
    <t>26A5711</t>
  </si>
  <si>
    <t>26A5901</t>
  </si>
  <si>
    <t>26A4261</t>
  </si>
  <si>
    <t>26A5051</t>
  </si>
  <si>
    <t>26A5091</t>
  </si>
  <si>
    <t>26A5101</t>
  </si>
  <si>
    <t>26A5661</t>
  </si>
  <si>
    <t>D.S. Nº 398-2015-EF</t>
  </si>
  <si>
    <t>D.S. Nº 031-2016-EF</t>
  </si>
  <si>
    <t>D.S. Nº 032-2016-EF</t>
  </si>
  <si>
    <t>26A4101</t>
  </si>
  <si>
    <t>26A4161</t>
  </si>
  <si>
    <t>26A4211</t>
  </si>
  <si>
    <t>26A4231</t>
  </si>
  <si>
    <t>26A4251</t>
  </si>
  <si>
    <t>26A5471</t>
  </si>
  <si>
    <t>26A5531</t>
  </si>
  <si>
    <t>26A3941</t>
  </si>
  <si>
    <t>26A4391</t>
  </si>
  <si>
    <t>26A4901</t>
  </si>
  <si>
    <t>D.S. Nº 054-2015-EF</t>
  </si>
  <si>
    <t>26A3991</t>
  </si>
  <si>
    <t>26A4071</t>
  </si>
  <si>
    <t>26A4081</t>
  </si>
  <si>
    <t>26A4881</t>
  </si>
  <si>
    <t>26A4931</t>
  </si>
  <si>
    <t>D.S. Nº 114-2015-EF</t>
  </si>
  <si>
    <t>26A3381</t>
  </si>
  <si>
    <t>26A3591</t>
  </si>
  <si>
    <t>26A3771</t>
  </si>
  <si>
    <t>D.S. Nº 180-2008-EF</t>
  </si>
  <si>
    <t>26A3701</t>
  </si>
  <si>
    <t>26A3731</t>
  </si>
  <si>
    <t>D.S. Nº 091-2010-EF</t>
  </si>
  <si>
    <t>PROY.SISTEMA ELÉCTRIC.DE TRANSP.MASIVO DE LIMA Y CALLAO, LÍNEA 1, TRAMO VILLA EL SALVADOR-AV.GRAU</t>
  </si>
  <si>
    <t>26A3661</t>
  </si>
  <si>
    <t>26A3811</t>
  </si>
  <si>
    <t>26A3911</t>
  </si>
  <si>
    <t>D.S. Nº 236-2010-EF</t>
  </si>
  <si>
    <t>26A3541</t>
  </si>
  <si>
    <t>26A3571</t>
  </si>
  <si>
    <t>26A3641</t>
  </si>
  <si>
    <t>26A3671</t>
  </si>
  <si>
    <t>26A3151</t>
  </si>
  <si>
    <t>26A3301</t>
  </si>
  <si>
    <t>D.S. Nº 193-2007-EF</t>
  </si>
  <si>
    <t>D.S. Nº 162-2008-EF</t>
  </si>
  <si>
    <t>26A3141</t>
  </si>
  <si>
    <t>26A2341</t>
  </si>
  <si>
    <t>26A5201</t>
  </si>
  <si>
    <t>26A2441</t>
  </si>
  <si>
    <t>26A2481</t>
  </si>
  <si>
    <r>
      <t xml:space="preserve">Proyecto Creación del servicio de </t>
    </r>
    <r>
      <rPr>
        <u/>
        <sz val="10"/>
        <rFont val="Segoe UI"/>
        <family val="2"/>
      </rPr>
      <t>Catastro Urbano</t>
    </r>
    <r>
      <rPr>
        <sz val="10"/>
        <rFont val="Segoe UI"/>
        <family val="2"/>
      </rPr>
      <t xml:space="preserve"> en distritos priorizados de las provincias de Chiclayo, Lima y Piura</t>
    </r>
  </si>
  <si>
    <r>
      <t xml:space="preserve">Proyecto Mejoramiento y Ampliación de los Servicios Públicos para el Desarrollo Productivo Local en los Ámbitos de la Sierra y Selva del Perú - </t>
    </r>
    <r>
      <rPr>
        <u/>
        <sz val="10"/>
        <rFont val="Segoe UI"/>
        <family val="2"/>
      </rPr>
      <t>AVANZA RURAL</t>
    </r>
    <r>
      <rPr>
        <sz val="10"/>
        <rFont val="Segoe UI"/>
        <family val="2"/>
      </rPr>
      <t xml:space="preserve"> - 5 Departamentos</t>
    </r>
  </si>
  <si>
    <t>D.S. N° 068-2023-EF</t>
  </si>
  <si>
    <t>Programa de Apoyo al NAMA de Transporte Urbano Sostenible en el Perú III</t>
  </si>
  <si>
    <t>Programa Préstamo contingente en el Marco de la Reactivación Sostenible Post-Covid19 del Perú</t>
  </si>
  <si>
    <t>Préstamo contingente bajo la modalidad Deferred Drawdown Option - DDO, denominado “Programa de Crecimiento y Finanzas Sostenibles</t>
  </si>
  <si>
    <t>PROGRAMA DE ESTÍMULO AL CAPITAL HUMANO Y LA PRODUCTIVIDAD - DDO</t>
  </si>
  <si>
    <t>PROGRAMA DE GESTIÓN DEL GASTO PÚBLICO Y DEL RIESGO FISCAL - DDO</t>
  </si>
  <si>
    <t>PRÉSTAMO CONTINGENTE PROGRAMA DE MODERNIZACIÓN DE LA GESTIÓN PARA LA COBERTURA UNIVERSAL DE SALUD I</t>
  </si>
  <si>
    <t>PRÉSTAMO CONTINGENTE PROGRAMA DE GESTIÓN DE RESULTADOS PARA LA INCLUSIÓN SOCIAL II</t>
  </si>
  <si>
    <t>SEGUNDO PRÉSTAMO DE POLITICA DE DESARROLLO DE GESTIÓN DE RIESGOS DE DESASTRE-CAT DDO</t>
  </si>
  <si>
    <t>PROGRAMA DE MEJORAMIENTO DEL NIVEL DE TRANSITABILIDAD DE LA RED VIAL NACIONAL</t>
  </si>
  <si>
    <t>FINANCIAMIENTO SUPLEMENTARIO AL PROGRAMA PROGRAMÁTICO DE GESTIÓN FISCAL Y CRECIMIENTO ECONÓMICO II</t>
  </si>
  <si>
    <t>II PROGRAMA DE INVERSIONES SOCIALES Y DE INFRAESTRUCTURA CONTRA LA POBREZA</t>
  </si>
  <si>
    <t>PROGRAMA DE INVERSIONES SOCIALES Y DE INFRAESTRUCTURA CONTRA LA POBREZA</t>
  </si>
  <si>
    <t>26A3211</t>
  </si>
  <si>
    <t>26A6341</t>
  </si>
  <si>
    <t>D.S. N° 012-2023-EF</t>
  </si>
  <si>
    <t>Mejoramiento del Servicio de Abastecimiento Público de Bienes, Servicios y Obras</t>
  </si>
  <si>
    <t>26A6331</t>
  </si>
  <si>
    <t>D.S. N° 018-2023-EF</t>
  </si>
  <si>
    <t>26A6351</t>
  </si>
  <si>
    <t>D.S. N° 023-2023-EF</t>
  </si>
  <si>
    <t>26A6411</t>
  </si>
  <si>
    <t>D.S. N° 287-2023-EF</t>
  </si>
  <si>
    <t>26A6401</t>
  </si>
  <si>
    <t>D.S. N° 228-2023-EF</t>
  </si>
  <si>
    <t>Programa de Reformas en Apoyo a la Reactivación Economica y a la Competitividad II</t>
  </si>
  <si>
    <t xml:space="preserve">D.S. N° 339-2021-EF </t>
  </si>
  <si>
    <t xml:space="preserve">D.S. N° 377-2021-EF </t>
  </si>
  <si>
    <t>Mejoramiento ampliacion del servicio de agua potable, alcantarillado sanitario y tratamiento de aguas residuales en los distritos de Zarumilla y Aguas Verdes de la Provincia de Zarumilla -Departamento de Tumbes</t>
  </si>
  <si>
    <t>Mejora de la Calidad de los Servicios de Educación Superior y Tecnico - Productiva a Nivel Nacional</t>
  </si>
  <si>
    <t>Ampliación y mejoramiento de los servicios de agua potable y alcantarillado de la ciudad de Juliaca – Puno” con CUI Nº 2331661</t>
  </si>
  <si>
    <t>26A6431</t>
  </si>
  <si>
    <t>D.S. N° 012-2024-EF</t>
  </si>
  <si>
    <t>Programa Nacional de Riego Tecnificado para una agricultura climáticamente resiliente</t>
  </si>
  <si>
    <t>26A6441</t>
  </si>
  <si>
    <t>D.S. N° 043-2024-EF</t>
  </si>
  <si>
    <t>Programa de Infraestructura Vial para la Competitividad Regional - PROREGION 2</t>
  </si>
  <si>
    <t>26A6501</t>
  </si>
  <si>
    <t>D.S. N° 104-2024-EF</t>
  </si>
  <si>
    <t>Mejoramiento y Ampliación de los Servicios Operativos o Misionales Institucionales en la PCM - Transformación Digital con Equidad</t>
  </si>
  <si>
    <t>26A6581</t>
  </si>
  <si>
    <t>D.S. N° 250-2024-EF</t>
  </si>
  <si>
    <t>Mejoramiento de la red de servicios de innovación, transferencia tecnológica y extensión tecnológica agraria en las seis estaciones experimentales agrarias del INIA</t>
  </si>
  <si>
    <t>26A6601</t>
  </si>
  <si>
    <t>D.S. N° 251-2024-EF</t>
  </si>
  <si>
    <t>Mejoramiento de los servicios de información del MIDIS en el marco del Sistema Nacional de Focalización (SINAFO) a nivel nacional</t>
  </si>
  <si>
    <t>MIDIS</t>
  </si>
  <si>
    <t>26A6511</t>
  </si>
  <si>
    <t>D.S. N° 121-2024-EF</t>
  </si>
  <si>
    <t>Programa de Transformación Digital</t>
  </si>
  <si>
    <t>26A6421</t>
  </si>
  <si>
    <t>D.S. N° 003-2024-EF</t>
  </si>
  <si>
    <t>Programa de Apoyo Presupuestal Habilitando un Desarrollo Verde y Resiliente II</t>
  </si>
  <si>
    <t>26A6541</t>
  </si>
  <si>
    <t>D.S. N° 144-2024-EF</t>
  </si>
  <si>
    <t>Programa de Apoyo a la Recuperación Fiscal y Economica del Perú II</t>
  </si>
  <si>
    <t>26A6591</t>
  </si>
  <si>
    <t>D.S. N° 249-2024-EF</t>
  </si>
  <si>
    <t>Programa de Política Fiscal y Crecimiento Sostenible - Primera Fase</t>
  </si>
  <si>
    <t xml:space="preserve">D.S. N° 376-2021-EF </t>
  </si>
  <si>
    <t>D.S. N° 046-2025-EF</t>
  </si>
  <si>
    <t>D.S. N° 047-2025-EF</t>
  </si>
  <si>
    <t>D.S. N° 055-2025-EF</t>
  </si>
  <si>
    <t>D.S. N° 105-2025-EF</t>
  </si>
  <si>
    <t>D.S. N° 125-2025-EF</t>
  </si>
  <si>
    <t>D.S. N° 126-2025-EF</t>
  </si>
  <si>
    <t>26A6631</t>
  </si>
  <si>
    <t>26A6641</t>
  </si>
  <si>
    <t>26A6621</t>
  </si>
  <si>
    <t>Mejoramiento de los Servicios Financieros del Banco de la Nacion a Nivel Nacional</t>
  </si>
  <si>
    <t>Mejoramiento de los Servicios Operativos o Misionales Institucional en la ONP</t>
  </si>
  <si>
    <t>Programa de Impulso a la Vivienda Social en Perú</t>
  </si>
  <si>
    <t>Mejoramiento del servicio de inocuidad agroalimentaria del SENASA</t>
  </si>
  <si>
    <t>Mejoramiento del servicio de Transporte Urbano de Pasajeros a través de un Corredor Troncal Norte Sur y Rutas Alimentadoras, en 5 distritos de la provincia de Trujillo, Departamento de La Libertad</t>
  </si>
  <si>
    <t>Programa de Infraestructura Vial para la Competitividad Regional – PROREGIÓN 2</t>
  </si>
  <si>
    <t>ONP</t>
  </si>
  <si>
    <t>Fondo Mivivienda</t>
  </si>
  <si>
    <t>26A6691</t>
  </si>
  <si>
    <t>26A6731</t>
  </si>
  <si>
    <t>26A6741</t>
  </si>
  <si>
    <t>26A6671</t>
  </si>
  <si>
    <t>D.S. N° 048-2025-EF</t>
  </si>
  <si>
    <t>Programa de Apoyo al NAMA de Transporte Urbano Sostenible en el Perú IV</t>
  </si>
  <si>
    <t>Total</t>
  </si>
  <si>
    <t>DEUDA PÚBLICA EXTERNA DE MEDIANO Y LARGO PLAZO</t>
  </si>
  <si>
    <t>(Unidades monetarias)</t>
  </si>
  <si>
    <t>Período: 2015 - 2024</t>
  </si>
  <si>
    <t xml:space="preserve">DESEMBOLSOS CREDITOS EXTERNOS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</si>
</sst>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3" formatCode="dd/mm/yyyy;@"/>
  </numFmts>
  <fonts count="13" x14ac:knownFonts="1">
    <font>
      <sz val="10"/>
      <name val="Arial"/>
    </font>
    <font>
      <sz val="12"/>
      <name val="Helv"/>
    </font>
    <font>
      <b/>
      <sz val="11"/>
      <name val="Arial"/>
      <family val="2"/>
    </font>
    <font>
      <sz val="12"/>
      <name val="Times New Roman"/>
      <family val="1"/>
    </font>
    <font>
      <sz val="11"/>
      <color indexed="8"/>
      <name val="Calibri"/>
      <family val="2"/>
    </font>
    <font>
      <sz val="8"/>
      <name val="Arial"/>
      <family val="2"/>
    </font>
    <font>
      <b/>
      <sz val="10"/>
      <name val="Segoe UI"/>
      <family val="2"/>
    </font>
    <font>
      <b/>
      <sz val="10"/>
      <color rgb="FF0000FF"/>
      <name val="Segoe UI"/>
      <family val="2"/>
    </font>
    <font>
      <sz val="10"/>
      <name val="Segoe UI"/>
      <family val="2"/>
    </font>
    <font>
      <u/>
      <sz val="10"/>
      <name val="Segoe UI"/>
      <family val="2"/>
    </font>
    <font>
      <b/>
      <sz val="11"/>
      <color rgb="FF0000FF"/>
      <name val="Segoe UI"/>
      <family val="2"/>
    </font>
    <font>
      <b/>
      <sz val="12"/>
      <color rgb="FF0000FF"/>
      <name val="Segoe UI"/>
      <family val="2"/>
    </font>
    <font>
      <b/>
      <sz val="12"/>
      <name val="Segoe U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2">
    <border>
      <left/>
      <right/>
      <top/>
      <bottom/>
      <diagonal/>
    </border>
    <border>
      <left/>
      <right/>
      <top/>
      <bottom style="thin">
        <color indexed="64"/>
      </bottom>
      <diagonal/>
    </border>
  </borders>
  <cellStyleXfs count="4">
    <xf numFmtId="0" fontId="0" fillId="0" borderId="0"/>
    <xf numFmtId="0" fontId="3" fillId="0" borderId="0"/>
    <xf numFmtId="9" fontId="4" fillId="0" borderId="0" applyFont="0" applyFill="0" applyBorder="0" applyAlignment="0" applyProtection="0"/>
    <xf numFmtId="0" fontId="1" fillId="0" borderId="0"/>
  </cellStyleXfs>
  <cellXfs count="49">
    <xf numFmtId="0" fontId="0" fillId="0" borderId="0" xfId="0"/>
    <xf numFmtId="0" fontId="6"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2" fontId="8" fillId="0" borderId="0" xfId="0" applyNumberFormat="1" applyFont="1" applyAlignment="1">
      <alignment horizontal="left" vertical="center"/>
    </xf>
    <xf numFmtId="3" fontId="8" fillId="0" borderId="0" xfId="0" applyNumberFormat="1" applyFont="1" applyAlignment="1">
      <alignment horizontal="right" vertical="center"/>
    </xf>
    <xf numFmtId="0" fontId="8" fillId="0" borderId="0" xfId="0" applyFont="1" applyAlignment="1">
      <alignment vertical="center"/>
    </xf>
    <xf numFmtId="3" fontId="7" fillId="0" borderId="0" xfId="0" applyNumberFormat="1" applyFont="1" applyAlignment="1">
      <alignment vertical="center"/>
    </xf>
    <xf numFmtId="2" fontId="8" fillId="0" borderId="0" xfId="0" applyNumberFormat="1" applyFont="1" applyAlignment="1">
      <alignment horizontal="left" vertical="center" wrapText="1"/>
    </xf>
    <xf numFmtId="0" fontId="7" fillId="0" borderId="0" xfId="0" applyFont="1" applyAlignment="1">
      <alignment vertical="center"/>
    </xf>
    <xf numFmtId="0" fontId="8" fillId="0" borderId="0" xfId="0" applyFont="1" applyAlignment="1">
      <alignment horizontal="right" vertical="center"/>
    </xf>
    <xf numFmtId="3" fontId="8" fillId="0" borderId="0" xfId="0" applyNumberFormat="1" applyFont="1" applyAlignment="1">
      <alignment horizontal="center" vertical="center"/>
    </xf>
    <xf numFmtId="0" fontId="8" fillId="0" borderId="0" xfId="0" applyFont="1" applyAlignment="1">
      <alignment horizontal="left" vertical="center"/>
    </xf>
    <xf numFmtId="173" fontId="8" fillId="0" borderId="0" xfId="0" applyNumberFormat="1" applyFont="1" applyAlignment="1">
      <alignment horizontal="center" vertical="center"/>
    </xf>
    <xf numFmtId="0" fontId="7" fillId="4" borderId="0" xfId="0" applyFont="1" applyFill="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173" fontId="8" fillId="0" borderId="1" xfId="0" applyNumberFormat="1" applyFont="1" applyBorder="1" applyAlignment="1">
      <alignment horizontal="center" vertical="center"/>
    </xf>
    <xf numFmtId="2" fontId="8" fillId="0" borderId="1" xfId="0" applyNumberFormat="1" applyFont="1" applyBorder="1" applyAlignment="1">
      <alignment horizontal="left" vertical="center"/>
    </xf>
    <xf numFmtId="3" fontId="8" fillId="0" borderId="1" xfId="0" applyNumberFormat="1" applyFont="1" applyBorder="1" applyAlignment="1">
      <alignment horizontal="right" vertical="center"/>
    </xf>
    <xf numFmtId="3" fontId="7" fillId="0" borderId="0" xfId="0" applyNumberFormat="1" applyFont="1" applyAlignment="1">
      <alignment horizontal="right" vertical="center"/>
    </xf>
    <xf numFmtId="3" fontId="7" fillId="6" borderId="0" xfId="0" applyNumberFormat="1" applyFont="1" applyFill="1" applyAlignment="1">
      <alignment vertical="center"/>
    </xf>
    <xf numFmtId="3" fontId="7" fillId="6" borderId="1" xfId="0" applyNumberFormat="1" applyFont="1" applyFill="1" applyBorder="1" applyAlignment="1">
      <alignment vertical="center"/>
    </xf>
    <xf numFmtId="3" fontId="8" fillId="2" borderId="0" xfId="0" applyNumberFormat="1" applyFont="1" applyFill="1" applyAlignment="1">
      <alignment horizontal="right" vertical="center"/>
    </xf>
    <xf numFmtId="4" fontId="7" fillId="0" borderId="0" xfId="0" applyNumberFormat="1" applyFont="1" applyAlignment="1">
      <alignment vertical="center"/>
    </xf>
    <xf numFmtId="3" fontId="7" fillId="2" borderId="0" xfId="0" applyNumberFormat="1" applyFont="1" applyFill="1" applyAlignment="1">
      <alignment horizontal="right" vertical="center"/>
    </xf>
    <xf numFmtId="4" fontId="7" fillId="0" borderId="0" xfId="0" applyNumberFormat="1" applyFont="1" applyAlignment="1">
      <alignment horizontal="right" vertical="center"/>
    </xf>
    <xf numFmtId="3" fontId="7" fillId="0" borderId="1" xfId="0" applyNumberFormat="1" applyFont="1" applyBorder="1" applyAlignment="1">
      <alignment horizontal="right" vertical="center"/>
    </xf>
    <xf numFmtId="4" fontId="7" fillId="0" borderId="1" xfId="0" applyNumberFormat="1" applyFont="1" applyBorder="1" applyAlignment="1">
      <alignment vertical="center"/>
    </xf>
    <xf numFmtId="0" fontId="7" fillId="0" borderId="0" xfId="0" applyFont="1" applyAlignment="1">
      <alignment horizontal="right" vertical="center"/>
    </xf>
    <xf numFmtId="2" fontId="8" fillId="2" borderId="0" xfId="0" applyNumberFormat="1" applyFont="1" applyFill="1" applyAlignment="1">
      <alignment horizontal="left" vertical="center"/>
    </xf>
    <xf numFmtId="0" fontId="11" fillId="5" borderId="0" xfId="0" applyFont="1" applyFill="1" applyAlignment="1">
      <alignment horizontal="center" vertical="center" wrapText="1"/>
    </xf>
    <xf numFmtId="0" fontId="11" fillId="5" borderId="0" xfId="0" applyFont="1" applyFill="1" applyAlignment="1">
      <alignment horizontal="center" vertical="center"/>
    </xf>
    <xf numFmtId="0" fontId="12" fillId="7" borderId="0" xfId="0" applyFont="1" applyFill="1" applyAlignment="1">
      <alignment horizontal="center" vertical="center" wrapText="1"/>
    </xf>
    <xf numFmtId="3" fontId="10" fillId="7" borderId="0" xfId="0" applyNumberFormat="1" applyFont="1" applyFill="1" applyAlignment="1">
      <alignment horizontal="right" vertical="center"/>
    </xf>
    <xf numFmtId="0" fontId="2" fillId="3" borderId="0" xfId="1" applyFont="1" applyFill="1"/>
    <xf numFmtId="0" fontId="2" fillId="3" borderId="0" xfId="3" applyFont="1" applyFill="1" applyAlignment="1">
      <alignment vertical="center"/>
    </xf>
    <xf numFmtId="4" fontId="2" fillId="3" borderId="0" xfId="1" applyNumberFormat="1" applyFont="1" applyFill="1"/>
    <xf numFmtId="0" fontId="8" fillId="6" borderId="0" xfId="0" applyFont="1" applyFill="1" applyAlignment="1">
      <alignment vertical="center"/>
    </xf>
    <xf numFmtId="0" fontId="7" fillId="6" borderId="0" xfId="0" applyFont="1" applyFill="1" applyAlignment="1">
      <alignment vertical="center"/>
    </xf>
    <xf numFmtId="0" fontId="8" fillId="6" borderId="0" xfId="0" applyFont="1" applyFill="1" applyAlignment="1">
      <alignment horizontal="center" vertical="center"/>
    </xf>
    <xf numFmtId="2" fontId="8" fillId="6" borderId="0" xfId="0" applyNumberFormat="1" applyFont="1" applyFill="1" applyAlignment="1">
      <alignment horizontal="left" vertical="center"/>
    </xf>
    <xf numFmtId="0" fontId="8" fillId="6" borderId="0" xfId="0" applyFont="1" applyFill="1" applyAlignment="1">
      <alignment horizontal="right" vertical="center"/>
    </xf>
    <xf numFmtId="3" fontId="10" fillId="6" borderId="0" xfId="0" applyNumberFormat="1" applyFont="1" applyFill="1" applyAlignment="1">
      <alignment horizontal="right" vertical="center"/>
    </xf>
    <xf numFmtId="0" fontId="6" fillId="6" borderId="0" xfId="0" applyFont="1" applyFill="1" applyAlignment="1">
      <alignment horizontal="center" vertical="center" wrapText="1"/>
    </xf>
    <xf numFmtId="0" fontId="7" fillId="6" borderId="0" xfId="0" applyFont="1" applyFill="1" applyAlignment="1">
      <alignment horizontal="center" vertical="center" wrapText="1"/>
    </xf>
    <xf numFmtId="15" fontId="6" fillId="6" borderId="0" xfId="0" applyNumberFormat="1" applyFont="1" applyFill="1" applyAlignment="1">
      <alignment horizontal="center" vertical="center" wrapText="1"/>
    </xf>
    <xf numFmtId="0" fontId="6" fillId="6" borderId="0" xfId="0" applyFont="1" applyFill="1" applyAlignment="1">
      <alignment horizontal="center" vertical="center"/>
    </xf>
    <xf numFmtId="2" fontId="6" fillId="6" borderId="0" xfId="0" applyNumberFormat="1" applyFont="1" applyFill="1" applyAlignment="1">
      <alignment horizontal="center" vertical="center"/>
    </xf>
  </cellXfs>
  <cellStyles count="4">
    <cellStyle name="Normal" xfId="0" builtinId="0"/>
    <cellStyle name="Normal 10" xfId="3" xr:uid="{86582C20-DC37-4238-8B43-E1A35E122E42}"/>
    <cellStyle name="Normal 2 3" xfId="1" xr:uid="{00000000-0005-0000-0000-000002000000}"/>
    <cellStyle name="Porcentaje 2" xfId="2"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000000"/>
      <color rgb="FFFFFFCC"/>
      <color rgb="FFFF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0</xdr:row>
      <xdr:rowOff>38100</xdr:rowOff>
    </xdr:from>
    <xdr:to>
      <xdr:col>5</xdr:col>
      <xdr:colOff>2295525</xdr:colOff>
      <xdr:row>2</xdr:row>
      <xdr:rowOff>123825</xdr:rowOff>
    </xdr:to>
    <xdr:pic>
      <xdr:nvPicPr>
        <xdr:cNvPr id="2" name="Imagen 1">
          <a:extLst>
            <a:ext uri="{FF2B5EF4-FFF2-40B4-BE49-F238E27FC236}">
              <a16:creationId xmlns:a16="http://schemas.microsoft.com/office/drawing/2014/main" id="{67D18E90-017E-4E4B-9DA7-2AC14CB4E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25" y="38100"/>
          <a:ext cx="55054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36B4-61BC-453E-B6C7-68CA65378C23}">
  <sheetPr>
    <tabColor rgb="FF0000FF"/>
  </sheetPr>
  <dimension ref="A4:V305"/>
  <sheetViews>
    <sheetView showGridLines="0" tabSelected="1" zoomScaleNormal="100" workbookViewId="0">
      <selection activeCell="J4" sqref="J4"/>
    </sheetView>
  </sheetViews>
  <sheetFormatPr baseColWidth="10" defaultColWidth="11.453125" defaultRowHeight="16" outlineLevelCol="1" x14ac:dyDescent="0.25"/>
  <cols>
    <col min="1" max="1" width="6.1796875" style="6" customWidth="1"/>
    <col min="2" max="2" width="7" style="9" hidden="1" customWidth="1"/>
    <col min="3" max="3" width="17.54296875" style="2" customWidth="1"/>
    <col min="4" max="4" width="13.08984375" style="2" customWidth="1"/>
    <col min="5" max="5" width="10.7265625" style="2" customWidth="1"/>
    <col min="6" max="6" width="33.36328125" style="4" customWidth="1"/>
    <col min="7" max="7" width="16.08984375" style="2" customWidth="1"/>
    <col min="8" max="8" width="19.36328125" style="2" customWidth="1"/>
    <col min="9" max="9" width="8.1796875" style="2" customWidth="1"/>
    <col min="10" max="10" width="14.1796875" style="10" customWidth="1"/>
    <col min="11" max="11" width="13.90625" style="10" customWidth="1"/>
    <col min="12" max="12" width="16" style="29" customWidth="1" outlineLevel="1"/>
    <col min="13" max="15" width="13.90625" style="29" customWidth="1" outlineLevel="1"/>
    <col min="16" max="16" width="16.26953125" style="29" customWidth="1" outlineLevel="1"/>
    <col min="17" max="17" width="16.08984375" style="29" customWidth="1" outlineLevel="1"/>
    <col min="18" max="18" width="16.36328125" style="29" customWidth="1" outlineLevel="1"/>
    <col min="19" max="19" width="17.453125" style="9" customWidth="1" outlineLevel="1"/>
    <col min="20" max="20" width="16.6328125" style="9" customWidth="1" outlineLevel="1"/>
    <col min="21" max="21" width="14.81640625" style="9" customWidth="1" outlineLevel="1"/>
    <col min="22" max="22" width="16.6328125" style="6" customWidth="1"/>
    <col min="23" max="16384" width="11.453125" style="6"/>
  </cols>
  <sheetData>
    <row r="4" spans="1:22" x14ac:dyDescent="0.25">
      <c r="A4" s="36" t="s">
        <v>950</v>
      </c>
    </row>
    <row r="5" spans="1:22" x14ac:dyDescent="0.3">
      <c r="A5" s="37" t="s">
        <v>953</v>
      </c>
    </row>
    <row r="6" spans="1:22" x14ac:dyDescent="0.3">
      <c r="A6" s="37" t="s">
        <v>952</v>
      </c>
    </row>
    <row r="7" spans="1:22" x14ac:dyDescent="0.3">
      <c r="A7" s="35" t="s">
        <v>951</v>
      </c>
    </row>
    <row r="9" spans="1:22" s="1" customFormat="1" ht="30" customHeight="1" x14ac:dyDescent="0.25">
      <c r="A9" s="44" t="s">
        <v>370</v>
      </c>
      <c r="B9" s="45" t="s">
        <v>575</v>
      </c>
      <c r="C9" s="44" t="s">
        <v>350</v>
      </c>
      <c r="D9" s="46" t="s">
        <v>351</v>
      </c>
      <c r="E9" s="47" t="s">
        <v>0</v>
      </c>
      <c r="F9" s="48" t="s">
        <v>371</v>
      </c>
      <c r="G9" s="47" t="s">
        <v>372</v>
      </c>
      <c r="H9" s="47" t="s">
        <v>426</v>
      </c>
      <c r="I9" s="47" t="s">
        <v>484</v>
      </c>
      <c r="J9" s="44" t="s">
        <v>349</v>
      </c>
      <c r="K9" s="44" t="s">
        <v>348</v>
      </c>
      <c r="L9" s="31">
        <v>2015</v>
      </c>
      <c r="M9" s="31">
        <v>2016</v>
      </c>
      <c r="N9" s="31">
        <v>2017</v>
      </c>
      <c r="O9" s="31">
        <v>2018</v>
      </c>
      <c r="P9" s="32">
        <v>2019</v>
      </c>
      <c r="Q9" s="32">
        <v>2020</v>
      </c>
      <c r="R9" s="32">
        <v>2021</v>
      </c>
      <c r="S9" s="32">
        <v>2022</v>
      </c>
      <c r="T9" s="32">
        <v>2023</v>
      </c>
      <c r="U9" s="32">
        <v>2024</v>
      </c>
      <c r="V9" s="33" t="s">
        <v>949</v>
      </c>
    </row>
    <row r="10" spans="1:22" ht="13" customHeight="1" x14ac:dyDescent="0.25">
      <c r="A10" s="2">
        <v>1996</v>
      </c>
      <c r="B10" s="3" t="s">
        <v>799</v>
      </c>
      <c r="C10" s="2" t="s">
        <v>800</v>
      </c>
      <c r="D10" s="13">
        <v>35427</v>
      </c>
      <c r="E10" s="2" t="s">
        <v>23</v>
      </c>
      <c r="F10" s="4" t="s">
        <v>24</v>
      </c>
      <c r="G10" s="2" t="s">
        <v>11</v>
      </c>
      <c r="H10" s="2" t="s">
        <v>25</v>
      </c>
      <c r="I10" s="2" t="s">
        <v>17</v>
      </c>
      <c r="J10" s="5">
        <v>13500000</v>
      </c>
      <c r="K10" s="5">
        <v>8690000</v>
      </c>
      <c r="L10" s="20">
        <v>1011850.6</v>
      </c>
      <c r="M10" s="20">
        <v>495846.47</v>
      </c>
      <c r="N10" s="20"/>
      <c r="O10" s="20"/>
      <c r="P10" s="20"/>
      <c r="Q10" s="20"/>
      <c r="R10" s="24"/>
      <c r="S10" s="24"/>
      <c r="V10" s="21">
        <f>SUM(L10:U10)</f>
        <v>1507697.0699999998</v>
      </c>
    </row>
    <row r="11" spans="1:22" ht="13" customHeight="1" x14ac:dyDescent="0.25">
      <c r="A11" s="2">
        <v>2004</v>
      </c>
      <c r="B11" s="3" t="s">
        <v>801</v>
      </c>
      <c r="C11" s="2" t="s">
        <v>399</v>
      </c>
      <c r="D11" s="2">
        <v>38156</v>
      </c>
      <c r="E11" s="2" t="s">
        <v>23</v>
      </c>
      <c r="F11" s="2" t="s">
        <v>556</v>
      </c>
      <c r="G11" s="5" t="s">
        <v>28</v>
      </c>
      <c r="H11" s="5" t="s">
        <v>9</v>
      </c>
      <c r="I11" s="2" t="s">
        <v>55</v>
      </c>
      <c r="J11" s="6">
        <f>5112918.82</f>
        <v>5112918.82</v>
      </c>
      <c r="K11" s="6">
        <v>6646351.3100000005</v>
      </c>
      <c r="L11" s="20"/>
      <c r="M11" s="20"/>
      <c r="N11" s="20"/>
      <c r="O11" s="20"/>
      <c r="P11" s="20"/>
      <c r="Q11" s="20"/>
      <c r="R11" s="24"/>
      <c r="S11" s="24"/>
      <c r="V11" s="21">
        <f t="shared" ref="V11:V74" si="0">SUM(L11:U11)</f>
        <v>0</v>
      </c>
    </row>
    <row r="12" spans="1:22" ht="13" customHeight="1" x14ac:dyDescent="0.25">
      <c r="A12" s="2">
        <v>2004</v>
      </c>
      <c r="B12" s="3" t="s">
        <v>860</v>
      </c>
      <c r="C12" s="2" t="s">
        <v>400</v>
      </c>
      <c r="D12" s="2">
        <v>38223</v>
      </c>
      <c r="E12" s="2" t="s">
        <v>59</v>
      </c>
      <c r="F12" s="2" t="s">
        <v>557</v>
      </c>
      <c r="G12" s="5" t="s">
        <v>574</v>
      </c>
      <c r="H12" s="5" t="s">
        <v>60</v>
      </c>
      <c r="I12" s="6" t="s">
        <v>3</v>
      </c>
      <c r="J12" s="6">
        <f>6000000</f>
        <v>6000000</v>
      </c>
      <c r="K12" s="6">
        <v>6000000</v>
      </c>
      <c r="L12" s="20"/>
      <c r="M12" s="20"/>
      <c r="N12" s="20"/>
      <c r="O12" s="20"/>
      <c r="P12" s="20"/>
      <c r="Q12" s="20"/>
      <c r="R12" s="24"/>
      <c r="S12" s="24"/>
      <c r="V12" s="21">
        <f t="shared" si="0"/>
        <v>0</v>
      </c>
    </row>
    <row r="13" spans="1:22" ht="13" customHeight="1" x14ac:dyDescent="0.25">
      <c r="A13" s="2">
        <v>2004</v>
      </c>
      <c r="B13" s="3" t="s">
        <v>797</v>
      </c>
      <c r="C13" s="2" t="s">
        <v>401</v>
      </c>
      <c r="D13" s="13">
        <v>38331</v>
      </c>
      <c r="E13" s="2" t="s">
        <v>23</v>
      </c>
      <c r="F13" s="4" t="s">
        <v>558</v>
      </c>
      <c r="G13" s="2" t="s">
        <v>11</v>
      </c>
      <c r="H13" s="2" t="s">
        <v>61</v>
      </c>
      <c r="I13" s="2" t="s">
        <v>55</v>
      </c>
      <c r="J13" s="5">
        <f>8099664.95</f>
        <v>8099664.9500000002</v>
      </c>
      <c r="K13" s="5">
        <v>10710186.963385001</v>
      </c>
      <c r="L13" s="20">
        <v>141722.9</v>
      </c>
      <c r="M13" s="20">
        <v>313591.69</v>
      </c>
      <c r="N13" s="20">
        <v>228232.17</v>
      </c>
      <c r="O13" s="20">
        <v>341485</v>
      </c>
      <c r="P13" s="20"/>
      <c r="Q13" s="20"/>
      <c r="R13" s="24"/>
      <c r="S13" s="24"/>
      <c r="V13" s="21">
        <f t="shared" si="0"/>
        <v>1025031.76</v>
      </c>
    </row>
    <row r="14" spans="1:22" ht="13" customHeight="1" x14ac:dyDescent="0.25">
      <c r="A14" s="2">
        <v>2004</v>
      </c>
      <c r="B14" s="3" t="s">
        <v>798</v>
      </c>
      <c r="C14" s="2" t="s">
        <v>402</v>
      </c>
      <c r="D14" s="13">
        <v>38350</v>
      </c>
      <c r="E14" s="2" t="s">
        <v>23</v>
      </c>
      <c r="F14" s="4" t="s">
        <v>559</v>
      </c>
      <c r="G14" s="2" t="s">
        <v>11</v>
      </c>
      <c r="H14" s="2" t="s">
        <v>62</v>
      </c>
      <c r="I14" s="2" t="s">
        <v>55</v>
      </c>
      <c r="J14" s="5">
        <v>2000000</v>
      </c>
      <c r="K14" s="5">
        <v>2721200</v>
      </c>
      <c r="L14" s="20"/>
      <c r="M14" s="20"/>
      <c r="N14" s="20"/>
      <c r="O14" s="20"/>
      <c r="P14" s="20"/>
      <c r="Q14" s="20"/>
      <c r="R14" s="24"/>
      <c r="S14" s="24"/>
      <c r="V14" s="21">
        <f t="shared" si="0"/>
        <v>0</v>
      </c>
    </row>
    <row r="15" spans="1:22" ht="13" customHeight="1" x14ac:dyDescent="0.25">
      <c r="A15" s="2">
        <v>2004</v>
      </c>
      <c r="B15" s="3" t="s">
        <v>782</v>
      </c>
      <c r="C15" s="2" t="s">
        <v>554</v>
      </c>
      <c r="D15" s="13">
        <v>38050</v>
      </c>
      <c r="E15" s="2" t="s">
        <v>14</v>
      </c>
      <c r="F15" s="4" t="s">
        <v>560</v>
      </c>
      <c r="G15" s="2" t="s">
        <v>11</v>
      </c>
      <c r="H15" s="2" t="s">
        <v>12</v>
      </c>
      <c r="I15" s="2" t="s">
        <v>3</v>
      </c>
      <c r="J15" s="5">
        <f>20000000</f>
        <v>20000000</v>
      </c>
      <c r="K15" s="5">
        <v>20000000</v>
      </c>
      <c r="L15" s="20"/>
      <c r="M15" s="20"/>
      <c r="N15" s="20"/>
      <c r="O15" s="20"/>
      <c r="P15" s="20"/>
      <c r="Q15" s="20"/>
      <c r="R15" s="24"/>
      <c r="S15" s="24"/>
      <c r="V15" s="21">
        <f t="shared" si="0"/>
        <v>0</v>
      </c>
    </row>
    <row r="16" spans="1:22" ht="13" customHeight="1" x14ac:dyDescent="0.25">
      <c r="A16" s="2">
        <v>2004</v>
      </c>
      <c r="B16" s="3" t="s">
        <v>783</v>
      </c>
      <c r="C16" s="2" t="s">
        <v>555</v>
      </c>
      <c r="D16" s="13">
        <v>38071</v>
      </c>
      <c r="E16" s="2" t="s">
        <v>6</v>
      </c>
      <c r="F16" s="4" t="s">
        <v>63</v>
      </c>
      <c r="G16" s="2" t="s">
        <v>53</v>
      </c>
      <c r="H16" s="2" t="s">
        <v>453</v>
      </c>
      <c r="I16" s="2" t="s">
        <v>3</v>
      </c>
      <c r="J16" s="5">
        <f>18000000</f>
        <v>18000000</v>
      </c>
      <c r="K16" s="5">
        <v>18000000</v>
      </c>
      <c r="L16" s="20"/>
      <c r="M16" s="20"/>
      <c r="N16" s="20"/>
      <c r="O16" s="20"/>
      <c r="P16" s="20"/>
      <c r="Q16" s="20"/>
      <c r="R16" s="24"/>
      <c r="S16" s="24"/>
      <c r="V16" s="21">
        <f t="shared" si="0"/>
        <v>0</v>
      </c>
    </row>
    <row r="17" spans="1:22" ht="13" customHeight="1" x14ac:dyDescent="0.25">
      <c r="A17" s="2">
        <v>2004</v>
      </c>
      <c r="B17" s="3" t="s">
        <v>784</v>
      </c>
      <c r="C17" s="2" t="s">
        <v>403</v>
      </c>
      <c r="D17" s="13">
        <v>38219</v>
      </c>
      <c r="E17" s="2" t="s">
        <v>13</v>
      </c>
      <c r="F17" s="4" t="s">
        <v>561</v>
      </c>
      <c r="G17" s="2" t="s">
        <v>28</v>
      </c>
      <c r="H17" s="2" t="s">
        <v>2</v>
      </c>
      <c r="I17" s="2" t="s">
        <v>3</v>
      </c>
      <c r="J17" s="5">
        <f>280000000</f>
        <v>280000000</v>
      </c>
      <c r="K17" s="5">
        <v>280000000</v>
      </c>
      <c r="L17" s="20"/>
      <c r="M17" s="20"/>
      <c r="N17" s="20"/>
      <c r="O17" s="20"/>
      <c r="P17" s="20"/>
      <c r="Q17" s="20"/>
      <c r="R17" s="24"/>
      <c r="S17" s="24"/>
      <c r="V17" s="21">
        <f t="shared" si="0"/>
        <v>0</v>
      </c>
    </row>
    <row r="18" spans="1:22" ht="13" customHeight="1" x14ac:dyDescent="0.25">
      <c r="A18" s="2">
        <v>2004</v>
      </c>
      <c r="B18" s="3" t="s">
        <v>785</v>
      </c>
      <c r="C18" s="2" t="s">
        <v>404</v>
      </c>
      <c r="D18" s="13">
        <v>38220</v>
      </c>
      <c r="E18" s="2" t="s">
        <v>20</v>
      </c>
      <c r="F18" s="4" t="s">
        <v>562</v>
      </c>
      <c r="G18" s="2" t="s">
        <v>53</v>
      </c>
      <c r="H18" s="2" t="s">
        <v>18</v>
      </c>
      <c r="I18" s="2" t="s">
        <v>15</v>
      </c>
      <c r="J18" s="5">
        <f>12100000</f>
        <v>12100000</v>
      </c>
      <c r="K18" s="5">
        <v>18142507.100000001</v>
      </c>
      <c r="L18" s="20"/>
      <c r="M18" s="20"/>
      <c r="N18" s="20"/>
      <c r="O18" s="20"/>
      <c r="P18" s="20"/>
      <c r="Q18" s="20"/>
      <c r="R18" s="24"/>
      <c r="S18" s="24"/>
      <c r="V18" s="21">
        <f t="shared" si="0"/>
        <v>0</v>
      </c>
    </row>
    <row r="19" spans="1:22" ht="13" customHeight="1" x14ac:dyDescent="0.25">
      <c r="A19" s="2">
        <v>2004</v>
      </c>
      <c r="B19" s="3" t="s">
        <v>786</v>
      </c>
      <c r="C19" s="2" t="s">
        <v>405</v>
      </c>
      <c r="D19" s="13">
        <v>38292</v>
      </c>
      <c r="E19" s="2" t="s">
        <v>6</v>
      </c>
      <c r="F19" s="4" t="s">
        <v>100</v>
      </c>
      <c r="G19" s="2" t="s">
        <v>11</v>
      </c>
      <c r="H19" s="2" t="s">
        <v>61</v>
      </c>
      <c r="I19" s="2" t="s">
        <v>3</v>
      </c>
      <c r="J19" s="5">
        <f>750000</f>
        <v>750000</v>
      </c>
      <c r="K19" s="5">
        <v>750000</v>
      </c>
      <c r="L19" s="20"/>
      <c r="M19" s="20"/>
      <c r="N19" s="20"/>
      <c r="O19" s="20"/>
      <c r="P19" s="20"/>
      <c r="Q19" s="20"/>
      <c r="R19" s="24"/>
      <c r="S19" s="24"/>
      <c r="V19" s="21">
        <f t="shared" si="0"/>
        <v>0</v>
      </c>
    </row>
    <row r="20" spans="1:22" ht="13" customHeight="1" x14ac:dyDescent="0.25">
      <c r="A20" s="2">
        <v>2004</v>
      </c>
      <c r="B20" s="3" t="s">
        <v>787</v>
      </c>
      <c r="C20" s="2" t="s">
        <v>406</v>
      </c>
      <c r="D20" s="13">
        <v>38292</v>
      </c>
      <c r="E20" s="2" t="s">
        <v>14</v>
      </c>
      <c r="F20" s="4" t="s">
        <v>64</v>
      </c>
      <c r="G20" s="2" t="s">
        <v>53</v>
      </c>
      <c r="H20" s="2" t="s">
        <v>27</v>
      </c>
      <c r="I20" s="2" t="s">
        <v>3</v>
      </c>
      <c r="J20" s="5">
        <f>12000000</f>
        <v>12000000</v>
      </c>
      <c r="K20" s="5">
        <v>12000000</v>
      </c>
      <c r="L20" s="20"/>
      <c r="M20" s="20"/>
      <c r="N20" s="20"/>
      <c r="O20" s="20"/>
      <c r="P20" s="20"/>
      <c r="Q20" s="20"/>
      <c r="R20" s="24"/>
      <c r="S20" s="24"/>
      <c r="V20" s="21">
        <f t="shared" si="0"/>
        <v>0</v>
      </c>
    </row>
    <row r="21" spans="1:22" ht="13" customHeight="1" x14ac:dyDescent="0.25">
      <c r="A21" s="2">
        <v>2004</v>
      </c>
      <c r="B21" s="3" t="s">
        <v>788</v>
      </c>
      <c r="C21" s="2" t="s">
        <v>407</v>
      </c>
      <c r="D21" s="13">
        <v>38323</v>
      </c>
      <c r="E21" s="2" t="s">
        <v>13</v>
      </c>
      <c r="F21" s="4" t="s">
        <v>563</v>
      </c>
      <c r="G21" s="2" t="s">
        <v>5</v>
      </c>
      <c r="H21" s="2" t="s">
        <v>2</v>
      </c>
      <c r="I21" s="2" t="s">
        <v>3</v>
      </c>
      <c r="J21" s="5">
        <f>80000000</f>
        <v>80000000</v>
      </c>
      <c r="K21" s="5">
        <v>80000000</v>
      </c>
      <c r="L21" s="20"/>
      <c r="M21" s="20"/>
      <c r="N21" s="20"/>
      <c r="O21" s="20"/>
      <c r="P21" s="20"/>
      <c r="Q21" s="20"/>
      <c r="R21" s="24"/>
      <c r="S21" s="24"/>
      <c r="V21" s="21">
        <f t="shared" si="0"/>
        <v>0</v>
      </c>
    </row>
    <row r="22" spans="1:22" ht="13" customHeight="1" x14ac:dyDescent="0.25">
      <c r="A22" s="2">
        <v>2004</v>
      </c>
      <c r="B22" s="3" t="s">
        <v>862</v>
      </c>
      <c r="C22" s="2" t="s">
        <v>408</v>
      </c>
      <c r="D22" s="13">
        <v>38331</v>
      </c>
      <c r="E22" s="2" t="s">
        <v>14</v>
      </c>
      <c r="F22" s="4" t="s">
        <v>564</v>
      </c>
      <c r="G22" s="2" t="s">
        <v>5</v>
      </c>
      <c r="H22" s="2" t="s">
        <v>2</v>
      </c>
      <c r="I22" s="2" t="s">
        <v>3</v>
      </c>
      <c r="J22" s="5">
        <f>100000000</f>
        <v>100000000</v>
      </c>
      <c r="K22" s="5">
        <v>100000000</v>
      </c>
      <c r="L22" s="20"/>
      <c r="M22" s="20"/>
      <c r="N22" s="20"/>
      <c r="O22" s="20"/>
      <c r="P22" s="20"/>
      <c r="Q22" s="20"/>
      <c r="R22" s="24"/>
      <c r="S22" s="24"/>
      <c r="V22" s="21">
        <f t="shared" si="0"/>
        <v>0</v>
      </c>
    </row>
    <row r="23" spans="1:22" ht="13" customHeight="1" x14ac:dyDescent="0.25">
      <c r="A23" s="2">
        <v>2004</v>
      </c>
      <c r="B23" s="3" t="s">
        <v>789</v>
      </c>
      <c r="C23" s="2" t="s">
        <v>408</v>
      </c>
      <c r="D23" s="13">
        <v>38331</v>
      </c>
      <c r="E23" s="2" t="s">
        <v>14</v>
      </c>
      <c r="F23" s="4" t="s">
        <v>565</v>
      </c>
      <c r="G23" s="2" t="s">
        <v>5</v>
      </c>
      <c r="H23" s="2" t="s">
        <v>2</v>
      </c>
      <c r="I23" s="2" t="s">
        <v>3</v>
      </c>
      <c r="J23" s="5">
        <f>8800000</f>
        <v>8800000</v>
      </c>
      <c r="K23" s="5">
        <v>8800000</v>
      </c>
      <c r="L23" s="20"/>
      <c r="M23" s="20"/>
      <c r="N23" s="20"/>
      <c r="O23" s="20"/>
      <c r="P23" s="20"/>
      <c r="Q23" s="20"/>
      <c r="R23" s="24"/>
      <c r="S23" s="24"/>
      <c r="V23" s="21">
        <f t="shared" si="0"/>
        <v>0</v>
      </c>
    </row>
    <row r="24" spans="1:22" ht="13" customHeight="1" x14ac:dyDescent="0.25">
      <c r="A24" s="2">
        <v>2004</v>
      </c>
      <c r="B24" s="3" t="s">
        <v>863</v>
      </c>
      <c r="C24" s="2" t="s">
        <v>409</v>
      </c>
      <c r="D24" s="13">
        <v>38331</v>
      </c>
      <c r="E24" s="2" t="s">
        <v>14</v>
      </c>
      <c r="F24" s="4" t="s">
        <v>566</v>
      </c>
      <c r="G24" s="2" t="s">
        <v>5</v>
      </c>
      <c r="H24" s="2" t="s">
        <v>2</v>
      </c>
      <c r="I24" s="2" t="s">
        <v>3</v>
      </c>
      <c r="J24" s="5">
        <f>100000000</f>
        <v>100000000</v>
      </c>
      <c r="K24" s="5">
        <v>100000000</v>
      </c>
      <c r="L24" s="20"/>
      <c r="M24" s="20"/>
      <c r="N24" s="20"/>
      <c r="O24" s="20"/>
      <c r="P24" s="20"/>
      <c r="Q24" s="20"/>
      <c r="R24" s="24"/>
      <c r="S24" s="24"/>
      <c r="V24" s="21">
        <f t="shared" si="0"/>
        <v>0</v>
      </c>
    </row>
    <row r="25" spans="1:22" ht="13" customHeight="1" x14ac:dyDescent="0.25">
      <c r="A25" s="2">
        <v>2004</v>
      </c>
      <c r="B25" s="3" t="s">
        <v>790</v>
      </c>
      <c r="C25" s="2" t="s">
        <v>409</v>
      </c>
      <c r="D25" s="13">
        <v>38331</v>
      </c>
      <c r="E25" s="2" t="s">
        <v>14</v>
      </c>
      <c r="F25" s="4" t="s">
        <v>567</v>
      </c>
      <c r="G25" s="2" t="s">
        <v>5</v>
      </c>
      <c r="H25" s="2" t="s">
        <v>2</v>
      </c>
      <c r="I25" s="2" t="s">
        <v>3</v>
      </c>
      <c r="J25" s="5">
        <f>7800000</f>
        <v>7800000</v>
      </c>
      <c r="K25" s="5">
        <v>7800000</v>
      </c>
      <c r="L25" s="20"/>
      <c r="M25" s="20"/>
      <c r="N25" s="20"/>
      <c r="O25" s="20"/>
      <c r="P25" s="20"/>
      <c r="Q25" s="20"/>
      <c r="R25" s="24"/>
      <c r="S25" s="24"/>
      <c r="V25" s="21">
        <f t="shared" si="0"/>
        <v>0</v>
      </c>
    </row>
    <row r="26" spans="1:22" ht="13" customHeight="1" x14ac:dyDescent="0.25">
      <c r="A26" s="2">
        <v>2004</v>
      </c>
      <c r="B26" s="3" t="s">
        <v>796</v>
      </c>
      <c r="C26" s="2" t="s">
        <v>410</v>
      </c>
      <c r="D26" s="13">
        <v>38331</v>
      </c>
      <c r="E26" s="2" t="s">
        <v>6</v>
      </c>
      <c r="F26" s="4" t="s">
        <v>568</v>
      </c>
      <c r="G26" s="2" t="s">
        <v>5</v>
      </c>
      <c r="H26" s="2" t="s">
        <v>2</v>
      </c>
      <c r="I26" s="2" t="s">
        <v>3</v>
      </c>
      <c r="J26" s="5">
        <f>300000000</f>
        <v>300000000</v>
      </c>
      <c r="K26" s="5">
        <v>300000000</v>
      </c>
      <c r="L26" s="20"/>
      <c r="M26" s="20"/>
      <c r="N26" s="20"/>
      <c r="O26" s="20"/>
      <c r="P26" s="20"/>
      <c r="Q26" s="20"/>
      <c r="R26" s="24"/>
      <c r="S26" s="24"/>
      <c r="V26" s="21">
        <f t="shared" si="0"/>
        <v>0</v>
      </c>
    </row>
    <row r="27" spans="1:22" ht="13" customHeight="1" x14ac:dyDescent="0.25">
      <c r="A27" s="2">
        <v>2004</v>
      </c>
      <c r="B27" s="3" t="s">
        <v>791</v>
      </c>
      <c r="C27" s="2" t="s">
        <v>411</v>
      </c>
      <c r="D27" s="13">
        <v>38344</v>
      </c>
      <c r="E27" s="2" t="s">
        <v>13</v>
      </c>
      <c r="F27" s="4" t="s">
        <v>569</v>
      </c>
      <c r="G27" s="2" t="s">
        <v>28</v>
      </c>
      <c r="H27" s="2" t="s">
        <v>443</v>
      </c>
      <c r="I27" s="2" t="s">
        <v>3</v>
      </c>
      <c r="J27" s="5">
        <f>77000000</f>
        <v>77000000</v>
      </c>
      <c r="K27" s="5">
        <v>77000000</v>
      </c>
      <c r="L27" s="20"/>
      <c r="M27" s="20"/>
      <c r="N27" s="20"/>
      <c r="O27" s="20"/>
      <c r="P27" s="20"/>
      <c r="Q27" s="20"/>
      <c r="R27" s="24"/>
      <c r="S27" s="24"/>
      <c r="V27" s="21">
        <f t="shared" si="0"/>
        <v>0</v>
      </c>
    </row>
    <row r="28" spans="1:22" ht="13" customHeight="1" x14ac:dyDescent="0.25">
      <c r="A28" s="2">
        <v>2004</v>
      </c>
      <c r="B28" s="3" t="s">
        <v>792</v>
      </c>
      <c r="C28" s="2" t="s">
        <v>412</v>
      </c>
      <c r="D28" s="13">
        <v>38350</v>
      </c>
      <c r="E28" s="2" t="s">
        <v>14</v>
      </c>
      <c r="F28" s="4" t="s">
        <v>570</v>
      </c>
      <c r="G28" s="2" t="s">
        <v>363</v>
      </c>
      <c r="H28" s="2" t="s">
        <v>56</v>
      </c>
      <c r="I28" s="2" t="s">
        <v>3</v>
      </c>
      <c r="J28" s="5">
        <f>5000000</f>
        <v>5000000</v>
      </c>
      <c r="K28" s="5">
        <v>5000000</v>
      </c>
      <c r="L28" s="20"/>
      <c r="M28" s="20"/>
      <c r="N28" s="20"/>
      <c r="O28" s="20"/>
      <c r="P28" s="20"/>
      <c r="Q28" s="20"/>
      <c r="R28" s="24"/>
      <c r="S28" s="24"/>
      <c r="V28" s="21">
        <f t="shared" si="0"/>
        <v>0</v>
      </c>
    </row>
    <row r="29" spans="1:22" ht="13" customHeight="1" x14ac:dyDescent="0.25">
      <c r="A29" s="2">
        <v>2004</v>
      </c>
      <c r="B29" s="3" t="s">
        <v>793</v>
      </c>
      <c r="C29" s="2" t="s">
        <v>413</v>
      </c>
      <c r="D29" s="13">
        <v>38350</v>
      </c>
      <c r="E29" s="2" t="s">
        <v>6</v>
      </c>
      <c r="F29" s="4" t="s">
        <v>571</v>
      </c>
      <c r="G29" s="2" t="s">
        <v>1</v>
      </c>
      <c r="H29" s="2" t="s">
        <v>451</v>
      </c>
      <c r="I29" s="2" t="s">
        <v>3</v>
      </c>
      <c r="J29" s="5">
        <f>15000000</f>
        <v>15000000</v>
      </c>
      <c r="K29" s="5">
        <v>15000000</v>
      </c>
      <c r="L29" s="20"/>
      <c r="M29" s="20"/>
      <c r="N29" s="20"/>
      <c r="O29" s="20"/>
      <c r="P29" s="20"/>
      <c r="Q29" s="20"/>
      <c r="R29" s="24"/>
      <c r="S29" s="24"/>
      <c r="V29" s="21">
        <f t="shared" si="0"/>
        <v>0</v>
      </c>
    </row>
    <row r="30" spans="1:22" ht="13" customHeight="1" x14ac:dyDescent="0.25">
      <c r="A30" s="2">
        <v>2004</v>
      </c>
      <c r="B30" s="3" t="s">
        <v>794</v>
      </c>
      <c r="C30" s="2" t="s">
        <v>414</v>
      </c>
      <c r="D30" s="13">
        <v>38350</v>
      </c>
      <c r="E30" s="2" t="s">
        <v>6</v>
      </c>
      <c r="F30" s="4" t="s">
        <v>572</v>
      </c>
      <c r="G30" s="2" t="s">
        <v>5</v>
      </c>
      <c r="H30" s="2" t="s">
        <v>2</v>
      </c>
      <c r="I30" s="2" t="s">
        <v>3</v>
      </c>
      <c r="J30" s="5">
        <f>5300000</f>
        <v>5300000</v>
      </c>
      <c r="K30" s="5">
        <v>5300000</v>
      </c>
      <c r="L30" s="20"/>
      <c r="M30" s="20"/>
      <c r="N30" s="20"/>
      <c r="O30" s="20"/>
      <c r="P30" s="20"/>
      <c r="Q30" s="20"/>
      <c r="R30" s="24"/>
      <c r="S30" s="24"/>
      <c r="V30" s="21">
        <f t="shared" si="0"/>
        <v>0</v>
      </c>
    </row>
    <row r="31" spans="1:22" ht="13" customHeight="1" x14ac:dyDescent="0.25">
      <c r="A31" s="2">
        <v>2004</v>
      </c>
      <c r="B31" s="3" t="s">
        <v>795</v>
      </c>
      <c r="C31" s="2" t="s">
        <v>415</v>
      </c>
      <c r="D31" s="13">
        <v>38350</v>
      </c>
      <c r="E31" s="2" t="s">
        <v>6</v>
      </c>
      <c r="F31" s="4" t="s">
        <v>573</v>
      </c>
      <c r="G31" s="2" t="s">
        <v>66</v>
      </c>
      <c r="H31" s="2" t="s">
        <v>65</v>
      </c>
      <c r="I31" s="2" t="s">
        <v>3</v>
      </c>
      <c r="J31" s="5">
        <f>12000000</f>
        <v>12000000</v>
      </c>
      <c r="K31" s="5">
        <v>12000000</v>
      </c>
      <c r="L31" s="20"/>
      <c r="M31" s="20"/>
      <c r="N31" s="20"/>
      <c r="O31" s="20"/>
      <c r="P31" s="20"/>
      <c r="Q31" s="20"/>
      <c r="R31" s="24"/>
      <c r="S31" s="24"/>
      <c r="V31" s="21">
        <f t="shared" si="0"/>
        <v>0</v>
      </c>
    </row>
    <row r="32" spans="1:22" ht="13" customHeight="1" x14ac:dyDescent="0.25">
      <c r="A32" s="2">
        <v>2005</v>
      </c>
      <c r="B32" s="3" t="s">
        <v>774</v>
      </c>
      <c r="C32" s="2" t="s">
        <v>416</v>
      </c>
      <c r="D32" s="13">
        <v>38156</v>
      </c>
      <c r="E32" s="2" t="s">
        <v>23</v>
      </c>
      <c r="F32" s="4" t="s">
        <v>552</v>
      </c>
      <c r="G32" s="2" t="s">
        <v>5</v>
      </c>
      <c r="H32" s="2" t="s">
        <v>2</v>
      </c>
      <c r="I32" s="2" t="s">
        <v>55</v>
      </c>
      <c r="J32" s="5">
        <v>12000000</v>
      </c>
      <c r="K32" s="5">
        <v>14152800</v>
      </c>
      <c r="L32" s="20"/>
      <c r="M32" s="20"/>
      <c r="N32" s="20"/>
      <c r="O32" s="20"/>
      <c r="P32" s="20"/>
      <c r="Q32" s="20"/>
      <c r="R32" s="24"/>
      <c r="S32" s="24"/>
      <c r="V32" s="21">
        <f t="shared" si="0"/>
        <v>0</v>
      </c>
    </row>
    <row r="33" spans="1:22" ht="13" customHeight="1" x14ac:dyDescent="0.25">
      <c r="A33" s="2">
        <v>2005</v>
      </c>
      <c r="B33" s="3" t="s">
        <v>781</v>
      </c>
      <c r="C33" s="2" t="s">
        <v>417</v>
      </c>
      <c r="D33" s="13">
        <v>38531</v>
      </c>
      <c r="E33" s="2" t="s">
        <v>14</v>
      </c>
      <c r="F33" s="4" t="s">
        <v>67</v>
      </c>
      <c r="G33" s="2" t="s">
        <v>1</v>
      </c>
      <c r="H33" s="2" t="s">
        <v>451</v>
      </c>
      <c r="I33" s="2" t="s">
        <v>3</v>
      </c>
      <c r="J33" s="5">
        <v>25000000</v>
      </c>
      <c r="K33" s="5">
        <v>25000000</v>
      </c>
      <c r="L33" s="20"/>
      <c r="M33" s="20"/>
      <c r="N33" s="20"/>
      <c r="O33" s="20"/>
      <c r="P33" s="20"/>
      <c r="Q33" s="20"/>
      <c r="R33" s="24"/>
      <c r="S33" s="24"/>
      <c r="V33" s="21">
        <f t="shared" si="0"/>
        <v>0</v>
      </c>
    </row>
    <row r="34" spans="1:22" ht="13" customHeight="1" x14ac:dyDescent="0.25">
      <c r="A34" s="2">
        <v>2005</v>
      </c>
      <c r="B34" s="3" t="s">
        <v>780</v>
      </c>
      <c r="C34" s="2" t="s">
        <v>418</v>
      </c>
      <c r="D34" s="13">
        <v>38651</v>
      </c>
      <c r="E34" s="2" t="s">
        <v>14</v>
      </c>
      <c r="F34" s="4" t="s">
        <v>321</v>
      </c>
      <c r="G34" s="2" t="s">
        <v>1</v>
      </c>
      <c r="H34" s="2" t="s">
        <v>451</v>
      </c>
      <c r="I34" s="2" t="s">
        <v>3</v>
      </c>
      <c r="J34" s="5">
        <v>10260000</v>
      </c>
      <c r="K34" s="5">
        <v>10260000</v>
      </c>
      <c r="L34" s="20"/>
      <c r="M34" s="20"/>
      <c r="N34" s="20"/>
      <c r="O34" s="20"/>
      <c r="P34" s="20"/>
      <c r="Q34" s="20"/>
      <c r="R34" s="24"/>
      <c r="S34" s="24"/>
      <c r="V34" s="21">
        <f t="shared" si="0"/>
        <v>0</v>
      </c>
    </row>
    <row r="35" spans="1:22" ht="13" customHeight="1" x14ac:dyDescent="0.25">
      <c r="A35" s="2">
        <v>2005</v>
      </c>
      <c r="B35" s="3" t="s">
        <v>773</v>
      </c>
      <c r="C35" s="2" t="s">
        <v>419</v>
      </c>
      <c r="D35" s="13">
        <v>38687</v>
      </c>
      <c r="E35" s="2" t="s">
        <v>6</v>
      </c>
      <c r="F35" s="4" t="s">
        <v>320</v>
      </c>
      <c r="G35" s="2" t="s">
        <v>1</v>
      </c>
      <c r="H35" s="2" t="s">
        <v>451</v>
      </c>
      <c r="I35" s="2" t="s">
        <v>3</v>
      </c>
      <c r="J35" s="5">
        <v>15000000</v>
      </c>
      <c r="K35" s="5">
        <v>15000000</v>
      </c>
      <c r="L35" s="20"/>
      <c r="M35" s="20"/>
      <c r="N35" s="20"/>
      <c r="O35" s="20"/>
      <c r="P35" s="20"/>
      <c r="Q35" s="20"/>
      <c r="R35" s="24"/>
      <c r="S35" s="24"/>
      <c r="V35" s="21">
        <f t="shared" si="0"/>
        <v>0</v>
      </c>
    </row>
    <row r="36" spans="1:22" ht="13" customHeight="1" x14ac:dyDescent="0.25">
      <c r="A36" s="2">
        <v>2005</v>
      </c>
      <c r="B36" s="3" t="s">
        <v>775</v>
      </c>
      <c r="C36" s="2" t="s">
        <v>420</v>
      </c>
      <c r="D36" s="13">
        <v>38691</v>
      </c>
      <c r="E36" s="2" t="s">
        <v>14</v>
      </c>
      <c r="F36" s="4" t="s">
        <v>318</v>
      </c>
      <c r="G36" s="2" t="s">
        <v>5</v>
      </c>
      <c r="H36" s="2" t="s">
        <v>2</v>
      </c>
      <c r="I36" s="2" t="s">
        <v>3</v>
      </c>
      <c r="J36" s="5">
        <v>150000000</v>
      </c>
      <c r="K36" s="5">
        <v>150000000</v>
      </c>
      <c r="L36" s="20"/>
      <c r="M36" s="20"/>
      <c r="N36" s="20"/>
      <c r="O36" s="20"/>
      <c r="P36" s="20"/>
      <c r="Q36" s="20"/>
      <c r="R36" s="24"/>
      <c r="S36" s="24"/>
      <c r="V36" s="21">
        <f t="shared" si="0"/>
        <v>0</v>
      </c>
    </row>
    <row r="37" spans="1:22" ht="13" customHeight="1" x14ac:dyDescent="0.25">
      <c r="A37" s="2">
        <v>2005</v>
      </c>
      <c r="B37" s="3" t="s">
        <v>776</v>
      </c>
      <c r="C37" s="2" t="s">
        <v>421</v>
      </c>
      <c r="D37" s="13">
        <v>38691</v>
      </c>
      <c r="E37" s="2" t="s">
        <v>6</v>
      </c>
      <c r="F37" s="4" t="s">
        <v>104</v>
      </c>
      <c r="G37" s="2" t="s">
        <v>5</v>
      </c>
      <c r="H37" s="2" t="s">
        <v>2</v>
      </c>
      <c r="I37" s="2" t="s">
        <v>3</v>
      </c>
      <c r="J37" s="5">
        <v>200000000</v>
      </c>
      <c r="K37" s="5">
        <v>200000000</v>
      </c>
      <c r="L37" s="20"/>
      <c r="M37" s="20"/>
      <c r="N37" s="20"/>
      <c r="O37" s="20"/>
      <c r="P37" s="20"/>
      <c r="Q37" s="20"/>
      <c r="R37" s="24"/>
      <c r="S37" s="24"/>
      <c r="V37" s="21">
        <f t="shared" si="0"/>
        <v>0</v>
      </c>
    </row>
    <row r="38" spans="1:22" ht="13" customHeight="1" x14ac:dyDescent="0.25">
      <c r="A38" s="2">
        <v>2005</v>
      </c>
      <c r="B38" s="3" t="s">
        <v>777</v>
      </c>
      <c r="C38" s="2" t="s">
        <v>421</v>
      </c>
      <c r="D38" s="13">
        <v>38691</v>
      </c>
      <c r="E38" s="2" t="s">
        <v>6</v>
      </c>
      <c r="F38" s="4" t="s">
        <v>553</v>
      </c>
      <c r="G38" s="2" t="s">
        <v>5</v>
      </c>
      <c r="H38" s="2" t="s">
        <v>2</v>
      </c>
      <c r="I38" s="2" t="s">
        <v>3</v>
      </c>
      <c r="J38" s="5">
        <v>5000000</v>
      </c>
      <c r="K38" s="5">
        <v>5000000</v>
      </c>
      <c r="L38" s="20"/>
      <c r="M38" s="20"/>
      <c r="N38" s="20"/>
      <c r="O38" s="20"/>
      <c r="P38" s="20"/>
      <c r="Q38" s="20"/>
      <c r="R38" s="24"/>
      <c r="S38" s="24"/>
      <c r="V38" s="21">
        <f t="shared" si="0"/>
        <v>0</v>
      </c>
    </row>
    <row r="39" spans="1:22" ht="13" customHeight="1" x14ac:dyDescent="0.25">
      <c r="A39" s="2">
        <v>2005</v>
      </c>
      <c r="B39" s="3" t="s">
        <v>779</v>
      </c>
      <c r="C39" s="2" t="s">
        <v>422</v>
      </c>
      <c r="D39" s="13">
        <v>38710</v>
      </c>
      <c r="E39" s="2" t="s">
        <v>14</v>
      </c>
      <c r="F39" s="4" t="s">
        <v>319</v>
      </c>
      <c r="G39" s="2" t="s">
        <v>7</v>
      </c>
      <c r="H39" s="2" t="s">
        <v>367</v>
      </c>
      <c r="I39" s="2" t="s">
        <v>3</v>
      </c>
      <c r="J39" s="5">
        <v>50000000</v>
      </c>
      <c r="K39" s="5">
        <v>50000000</v>
      </c>
      <c r="L39" s="20"/>
      <c r="M39" s="20"/>
      <c r="N39" s="20"/>
      <c r="O39" s="20"/>
      <c r="P39" s="20"/>
      <c r="Q39" s="20"/>
      <c r="R39" s="24"/>
      <c r="S39" s="24"/>
      <c r="V39" s="21">
        <f t="shared" si="0"/>
        <v>0</v>
      </c>
    </row>
    <row r="40" spans="1:22" ht="13" customHeight="1" x14ac:dyDescent="0.25">
      <c r="A40" s="2">
        <v>2005</v>
      </c>
      <c r="B40" s="3" t="s">
        <v>778</v>
      </c>
      <c r="C40" s="2" t="s">
        <v>423</v>
      </c>
      <c r="D40" s="13">
        <v>38710</v>
      </c>
      <c r="E40" s="2" t="s">
        <v>6</v>
      </c>
      <c r="F40" s="4" t="s">
        <v>319</v>
      </c>
      <c r="G40" s="2" t="s">
        <v>7</v>
      </c>
      <c r="H40" s="2" t="s">
        <v>367</v>
      </c>
      <c r="I40" s="2" t="s">
        <v>3</v>
      </c>
      <c r="J40" s="5">
        <v>50000000</v>
      </c>
      <c r="K40" s="5">
        <v>50000000</v>
      </c>
      <c r="L40" s="20"/>
      <c r="M40" s="20"/>
      <c r="N40" s="20"/>
      <c r="O40" s="20"/>
      <c r="P40" s="20"/>
      <c r="Q40" s="20"/>
      <c r="R40" s="24"/>
      <c r="S40" s="24"/>
      <c r="V40" s="21">
        <f t="shared" si="0"/>
        <v>0</v>
      </c>
    </row>
    <row r="41" spans="1:22" ht="13" customHeight="1" x14ac:dyDescent="0.25">
      <c r="A41" s="2">
        <v>2006</v>
      </c>
      <c r="B41" s="3" t="s">
        <v>759</v>
      </c>
      <c r="C41" s="2" t="s">
        <v>424</v>
      </c>
      <c r="D41" s="13">
        <v>38975</v>
      </c>
      <c r="E41" s="2" t="s">
        <v>456</v>
      </c>
      <c r="F41" s="4" t="s">
        <v>97</v>
      </c>
      <c r="G41" s="2" t="s">
        <v>5</v>
      </c>
      <c r="H41" s="2" t="s">
        <v>108</v>
      </c>
      <c r="I41" s="2" t="s">
        <v>3</v>
      </c>
      <c r="J41" s="5">
        <v>10000000</v>
      </c>
      <c r="K41" s="5">
        <v>10000000</v>
      </c>
      <c r="L41" s="20"/>
      <c r="M41" s="20"/>
      <c r="N41" s="20"/>
      <c r="O41" s="20"/>
      <c r="P41" s="20"/>
      <c r="Q41" s="20"/>
      <c r="R41" s="24"/>
      <c r="S41" s="24"/>
      <c r="V41" s="21">
        <f t="shared" si="0"/>
        <v>0</v>
      </c>
    </row>
    <row r="42" spans="1:22" ht="13" customHeight="1" x14ac:dyDescent="0.25">
      <c r="A42" s="2">
        <v>2006</v>
      </c>
      <c r="B42" s="3" t="s">
        <v>760</v>
      </c>
      <c r="C42" s="2" t="s">
        <v>87</v>
      </c>
      <c r="D42" s="13">
        <v>38997</v>
      </c>
      <c r="E42" s="2" t="s">
        <v>23</v>
      </c>
      <c r="F42" s="4" t="s">
        <v>98</v>
      </c>
      <c r="G42" s="2" t="s">
        <v>53</v>
      </c>
      <c r="H42" s="2" t="s">
        <v>106</v>
      </c>
      <c r="I42" s="2" t="s">
        <v>55</v>
      </c>
      <c r="J42" s="5">
        <v>11759710</v>
      </c>
      <c r="K42" s="5">
        <v>15286277.409999998</v>
      </c>
      <c r="L42" s="20"/>
      <c r="M42" s="20"/>
      <c r="N42" s="20">
        <v>-14943.99</v>
      </c>
      <c r="O42" s="20"/>
      <c r="P42" s="20"/>
      <c r="Q42" s="20"/>
      <c r="R42" s="24"/>
      <c r="S42" s="24"/>
      <c r="V42" s="21">
        <f t="shared" si="0"/>
        <v>-14943.99</v>
      </c>
    </row>
    <row r="43" spans="1:22" ht="13" customHeight="1" x14ac:dyDescent="0.25">
      <c r="A43" s="2">
        <v>2006</v>
      </c>
      <c r="B43" s="3" t="s">
        <v>761</v>
      </c>
      <c r="C43" s="2" t="s">
        <v>91</v>
      </c>
      <c r="D43" s="13">
        <v>39022</v>
      </c>
      <c r="E43" s="2" t="s">
        <v>23</v>
      </c>
      <c r="F43" s="4" t="s">
        <v>549</v>
      </c>
      <c r="G43" s="2" t="s">
        <v>5</v>
      </c>
      <c r="H43" s="2" t="s">
        <v>2</v>
      </c>
      <c r="I43" s="2" t="s">
        <v>55</v>
      </c>
      <c r="J43" s="5">
        <v>12000000</v>
      </c>
      <c r="K43" s="5">
        <v>15313200</v>
      </c>
      <c r="L43" s="20"/>
      <c r="M43" s="20"/>
      <c r="N43" s="20"/>
      <c r="O43" s="20"/>
      <c r="P43" s="20"/>
      <c r="Q43" s="20"/>
      <c r="R43" s="24"/>
      <c r="S43" s="24"/>
      <c r="V43" s="21">
        <f t="shared" si="0"/>
        <v>0</v>
      </c>
    </row>
    <row r="44" spans="1:22" ht="13" customHeight="1" x14ac:dyDescent="0.25">
      <c r="A44" s="2">
        <v>2006</v>
      </c>
      <c r="B44" s="3" t="s">
        <v>762</v>
      </c>
      <c r="C44" s="2" t="s">
        <v>92</v>
      </c>
      <c r="D44" s="13">
        <v>39022</v>
      </c>
      <c r="E44" s="2" t="s">
        <v>23</v>
      </c>
      <c r="F44" s="4" t="s">
        <v>101</v>
      </c>
      <c r="G44" s="2" t="s">
        <v>1</v>
      </c>
      <c r="H44" s="2" t="s">
        <v>441</v>
      </c>
      <c r="I44" s="2" t="s">
        <v>55</v>
      </c>
      <c r="J44" s="5">
        <v>6000000</v>
      </c>
      <c r="K44" s="5">
        <v>7872234.0900000008</v>
      </c>
      <c r="L44" s="20">
        <v>103410.86</v>
      </c>
      <c r="M44" s="20">
        <v>592487.72</v>
      </c>
      <c r="N44" s="20"/>
      <c r="O44" s="20">
        <v>-4706.47</v>
      </c>
      <c r="P44" s="20"/>
      <c r="Q44" s="20"/>
      <c r="R44" s="24"/>
      <c r="S44" s="24"/>
      <c r="V44" s="21">
        <f t="shared" si="0"/>
        <v>691192.11</v>
      </c>
    </row>
    <row r="45" spans="1:22" ht="13" customHeight="1" x14ac:dyDescent="0.25">
      <c r="A45" s="2">
        <v>2006</v>
      </c>
      <c r="B45" s="3" t="s">
        <v>763</v>
      </c>
      <c r="C45" s="2" t="s">
        <v>93</v>
      </c>
      <c r="D45" s="13">
        <v>39045</v>
      </c>
      <c r="E45" s="2" t="s">
        <v>23</v>
      </c>
      <c r="F45" s="4" t="s">
        <v>102</v>
      </c>
      <c r="G45" s="2" t="s">
        <v>11</v>
      </c>
      <c r="H45" s="2" t="s">
        <v>61</v>
      </c>
      <c r="I45" s="2" t="s">
        <v>55</v>
      </c>
      <c r="J45" s="5">
        <v>12035500</v>
      </c>
      <c r="K45" s="5">
        <v>15573940.33852</v>
      </c>
      <c r="L45" s="20"/>
      <c r="M45" s="20">
        <v>-219582.23</v>
      </c>
      <c r="N45" s="20"/>
      <c r="O45" s="20"/>
      <c r="P45" s="20"/>
      <c r="Q45" s="20"/>
      <c r="R45" s="24"/>
      <c r="S45" s="24"/>
      <c r="V45" s="21">
        <f t="shared" si="0"/>
        <v>-219582.23</v>
      </c>
    </row>
    <row r="46" spans="1:22" ht="13" customHeight="1" x14ac:dyDescent="0.25">
      <c r="A46" s="2">
        <v>2006</v>
      </c>
      <c r="B46" s="3" t="s">
        <v>764</v>
      </c>
      <c r="C46" s="2" t="s">
        <v>94</v>
      </c>
      <c r="D46" s="13">
        <v>39052</v>
      </c>
      <c r="E46" s="2" t="s">
        <v>30</v>
      </c>
      <c r="F46" s="4" t="s">
        <v>103</v>
      </c>
      <c r="G46" s="2" t="s">
        <v>1</v>
      </c>
      <c r="H46" s="2" t="s">
        <v>451</v>
      </c>
      <c r="I46" s="2" t="s">
        <v>10</v>
      </c>
      <c r="J46" s="5">
        <v>5972000000</v>
      </c>
      <c r="K46" s="5">
        <v>65625418.190000005</v>
      </c>
      <c r="L46" s="20"/>
      <c r="M46" s="20"/>
      <c r="N46" s="20"/>
      <c r="O46" s="20"/>
      <c r="P46" s="20"/>
      <c r="Q46" s="20"/>
      <c r="R46" s="24"/>
      <c r="S46" s="24"/>
      <c r="V46" s="21">
        <f t="shared" si="0"/>
        <v>0</v>
      </c>
    </row>
    <row r="47" spans="1:22" ht="13" customHeight="1" x14ac:dyDescent="0.25">
      <c r="A47" s="2">
        <v>2006</v>
      </c>
      <c r="B47" s="3" t="s">
        <v>765</v>
      </c>
      <c r="C47" s="2" t="s">
        <v>84</v>
      </c>
      <c r="D47" s="13">
        <v>38904</v>
      </c>
      <c r="E47" s="2" t="s">
        <v>14</v>
      </c>
      <c r="F47" s="4" t="s">
        <v>322</v>
      </c>
      <c r="G47" s="2" t="s">
        <v>7</v>
      </c>
      <c r="H47" s="2" t="s">
        <v>367</v>
      </c>
      <c r="I47" s="2" t="s">
        <v>3</v>
      </c>
      <c r="J47" s="5">
        <v>50000000</v>
      </c>
      <c r="K47" s="5">
        <v>50000000</v>
      </c>
      <c r="L47" s="20">
        <v>-442258</v>
      </c>
      <c r="M47" s="20"/>
      <c r="N47" s="20"/>
      <c r="O47" s="20"/>
      <c r="P47" s="20"/>
      <c r="Q47" s="20"/>
      <c r="R47" s="24"/>
      <c r="S47" s="24"/>
      <c r="V47" s="21">
        <f t="shared" si="0"/>
        <v>-442258</v>
      </c>
    </row>
    <row r="48" spans="1:22" ht="13" customHeight="1" x14ac:dyDescent="0.25">
      <c r="A48" s="2">
        <v>2006</v>
      </c>
      <c r="B48" s="3" t="s">
        <v>766</v>
      </c>
      <c r="C48" s="2" t="s">
        <v>85</v>
      </c>
      <c r="D48" s="13">
        <v>38904</v>
      </c>
      <c r="E48" s="2" t="s">
        <v>6</v>
      </c>
      <c r="F48" s="4" t="s">
        <v>323</v>
      </c>
      <c r="G48" s="2" t="s">
        <v>57</v>
      </c>
      <c r="H48" s="2" t="s">
        <v>57</v>
      </c>
      <c r="I48" s="2" t="s">
        <v>3</v>
      </c>
      <c r="J48" s="5">
        <v>25000000</v>
      </c>
      <c r="K48" s="5">
        <v>25000000</v>
      </c>
      <c r="L48" s="20"/>
      <c r="M48" s="20"/>
      <c r="N48" s="20"/>
      <c r="O48" s="20"/>
      <c r="P48" s="20"/>
      <c r="Q48" s="20"/>
      <c r="R48" s="24"/>
      <c r="S48" s="24"/>
      <c r="V48" s="21">
        <f t="shared" si="0"/>
        <v>0</v>
      </c>
    </row>
    <row r="49" spans="1:22" ht="13" customHeight="1" x14ac:dyDescent="0.25">
      <c r="A49" s="2">
        <v>2006</v>
      </c>
      <c r="B49" s="3" t="s">
        <v>767</v>
      </c>
      <c r="C49" s="2" t="s">
        <v>86</v>
      </c>
      <c r="D49" s="13">
        <v>38913</v>
      </c>
      <c r="E49" s="2" t="s">
        <v>13</v>
      </c>
      <c r="F49" s="4" t="s">
        <v>550</v>
      </c>
      <c r="G49" s="2" t="s">
        <v>1</v>
      </c>
      <c r="H49" s="2" t="s">
        <v>451</v>
      </c>
      <c r="I49" s="2" t="s">
        <v>3</v>
      </c>
      <c r="J49" s="5">
        <v>10000000</v>
      </c>
      <c r="K49" s="5">
        <v>10000000</v>
      </c>
      <c r="L49" s="20"/>
      <c r="M49" s="20"/>
      <c r="N49" s="20"/>
      <c r="O49" s="20"/>
      <c r="P49" s="20"/>
      <c r="Q49" s="20"/>
      <c r="R49" s="24"/>
      <c r="S49" s="24"/>
      <c r="V49" s="21">
        <f t="shared" si="0"/>
        <v>0</v>
      </c>
    </row>
    <row r="50" spans="1:22" ht="13" customHeight="1" x14ac:dyDescent="0.25">
      <c r="A50" s="2">
        <v>2006</v>
      </c>
      <c r="B50" s="3" t="s">
        <v>768</v>
      </c>
      <c r="C50" s="2" t="s">
        <v>88</v>
      </c>
      <c r="D50" s="13">
        <v>39000</v>
      </c>
      <c r="E50" s="2" t="s">
        <v>14</v>
      </c>
      <c r="F50" s="4" t="s">
        <v>99</v>
      </c>
      <c r="G50" s="2" t="s">
        <v>107</v>
      </c>
      <c r="H50" s="2" t="s">
        <v>61</v>
      </c>
      <c r="I50" s="2" t="s">
        <v>3</v>
      </c>
      <c r="J50" s="5">
        <v>25000000</v>
      </c>
      <c r="K50" s="5">
        <v>25000000</v>
      </c>
      <c r="L50" s="20"/>
      <c r="M50" s="20"/>
      <c r="N50" s="20"/>
      <c r="O50" s="20"/>
      <c r="P50" s="20"/>
      <c r="Q50" s="20"/>
      <c r="R50" s="24"/>
      <c r="S50" s="24"/>
      <c r="V50" s="21">
        <f t="shared" si="0"/>
        <v>0</v>
      </c>
    </row>
    <row r="51" spans="1:22" ht="13" customHeight="1" x14ac:dyDescent="0.25">
      <c r="A51" s="2">
        <v>2006</v>
      </c>
      <c r="B51" s="3" t="s">
        <v>879</v>
      </c>
      <c r="C51" s="2" t="s">
        <v>89</v>
      </c>
      <c r="D51" s="13">
        <v>39005</v>
      </c>
      <c r="E51" s="2" t="s">
        <v>6</v>
      </c>
      <c r="F51" s="4" t="s">
        <v>100</v>
      </c>
      <c r="G51" s="2" t="s">
        <v>11</v>
      </c>
      <c r="H51" s="2" t="s">
        <v>61</v>
      </c>
      <c r="I51" s="2" t="s">
        <v>3</v>
      </c>
      <c r="J51" s="5">
        <v>50000000</v>
      </c>
      <c r="K51" s="5">
        <v>50000000</v>
      </c>
      <c r="L51" s="20"/>
      <c r="M51" s="20"/>
      <c r="N51" s="20"/>
      <c r="O51" s="20"/>
      <c r="P51" s="20"/>
      <c r="Q51" s="20"/>
      <c r="R51" s="24"/>
      <c r="S51" s="24"/>
      <c r="V51" s="21">
        <f t="shared" si="0"/>
        <v>0</v>
      </c>
    </row>
    <row r="52" spans="1:22" ht="13" customHeight="1" x14ac:dyDescent="0.25">
      <c r="A52" s="2">
        <v>2006</v>
      </c>
      <c r="B52" s="3" t="s">
        <v>770</v>
      </c>
      <c r="C52" s="2" t="s">
        <v>90</v>
      </c>
      <c r="D52" s="13">
        <v>39011</v>
      </c>
      <c r="E52" s="2" t="s">
        <v>13</v>
      </c>
      <c r="F52" s="4" t="s">
        <v>551</v>
      </c>
      <c r="G52" s="2" t="s">
        <v>4</v>
      </c>
      <c r="H52" s="2" t="s">
        <v>287</v>
      </c>
      <c r="I52" s="2" t="s">
        <v>3</v>
      </c>
      <c r="J52" s="5">
        <v>14890000</v>
      </c>
      <c r="K52" s="5">
        <v>14890000</v>
      </c>
      <c r="L52" s="20"/>
      <c r="M52" s="20"/>
      <c r="N52" s="20"/>
      <c r="O52" s="20"/>
      <c r="P52" s="20"/>
      <c r="Q52" s="20"/>
      <c r="R52" s="24"/>
      <c r="S52" s="24"/>
      <c r="V52" s="21">
        <f t="shared" si="0"/>
        <v>0</v>
      </c>
    </row>
    <row r="53" spans="1:22" ht="13" customHeight="1" x14ac:dyDescent="0.25">
      <c r="A53" s="2">
        <v>2006</v>
      </c>
      <c r="B53" s="3" t="s">
        <v>769</v>
      </c>
      <c r="C53" s="2" t="s">
        <v>95</v>
      </c>
      <c r="D53" s="13">
        <v>39058</v>
      </c>
      <c r="E53" s="2" t="s">
        <v>6</v>
      </c>
      <c r="F53" s="4" t="s">
        <v>104</v>
      </c>
      <c r="G53" s="2" t="s">
        <v>5</v>
      </c>
      <c r="H53" s="2" t="s">
        <v>2</v>
      </c>
      <c r="I53" s="2" t="s">
        <v>3</v>
      </c>
      <c r="J53" s="5">
        <v>200000000</v>
      </c>
      <c r="K53" s="5">
        <v>200000000</v>
      </c>
      <c r="L53" s="20"/>
      <c r="M53" s="20"/>
      <c r="N53" s="20"/>
      <c r="O53" s="20"/>
      <c r="P53" s="20"/>
      <c r="Q53" s="20"/>
      <c r="R53" s="24"/>
      <c r="S53" s="24"/>
      <c r="V53" s="21">
        <f t="shared" si="0"/>
        <v>0</v>
      </c>
    </row>
    <row r="54" spans="1:22" ht="13" customHeight="1" x14ac:dyDescent="0.25">
      <c r="A54" s="2">
        <v>2006</v>
      </c>
      <c r="B54" s="3" t="s">
        <v>771</v>
      </c>
      <c r="C54" s="2" t="s">
        <v>96</v>
      </c>
      <c r="D54" s="13">
        <v>39072</v>
      </c>
      <c r="E54" s="2" t="s">
        <v>6</v>
      </c>
      <c r="F54" s="4" t="s">
        <v>105</v>
      </c>
      <c r="G54" s="2" t="s">
        <v>4</v>
      </c>
      <c r="H54" s="2" t="s">
        <v>287</v>
      </c>
      <c r="I54" s="2" t="s">
        <v>3</v>
      </c>
      <c r="J54" s="5">
        <v>50000000</v>
      </c>
      <c r="K54" s="5">
        <v>50000000</v>
      </c>
      <c r="L54" s="20"/>
      <c r="M54" s="20"/>
      <c r="N54" s="20"/>
      <c r="O54" s="20"/>
      <c r="P54" s="20"/>
      <c r="Q54" s="20"/>
      <c r="R54" s="24"/>
      <c r="S54" s="24"/>
      <c r="V54" s="21">
        <f t="shared" si="0"/>
        <v>0</v>
      </c>
    </row>
    <row r="55" spans="1:22" ht="13" customHeight="1" x14ac:dyDescent="0.25">
      <c r="A55" s="2">
        <v>2007</v>
      </c>
      <c r="B55" s="3" t="s">
        <v>772</v>
      </c>
      <c r="C55" s="2" t="s">
        <v>68</v>
      </c>
      <c r="D55" s="13">
        <v>39128</v>
      </c>
      <c r="E55" s="2" t="s">
        <v>78</v>
      </c>
      <c r="F55" s="4" t="s">
        <v>324</v>
      </c>
      <c r="G55" s="2" t="s">
        <v>57</v>
      </c>
      <c r="H55" s="2" t="s">
        <v>57</v>
      </c>
      <c r="I55" s="2" t="s">
        <v>55</v>
      </c>
      <c r="J55" s="5">
        <v>5131730</v>
      </c>
      <c r="K55" s="5">
        <v>7217073.290000001</v>
      </c>
      <c r="L55" s="20"/>
      <c r="M55" s="20"/>
      <c r="N55" s="20"/>
      <c r="O55" s="20"/>
      <c r="P55" s="20"/>
      <c r="Q55" s="20"/>
      <c r="R55" s="24"/>
      <c r="S55" s="24"/>
      <c r="V55" s="21">
        <f t="shared" si="0"/>
        <v>0</v>
      </c>
    </row>
    <row r="56" spans="1:22" ht="13" customHeight="1" x14ac:dyDescent="0.25">
      <c r="A56" s="2">
        <v>2007</v>
      </c>
      <c r="B56" s="3" t="s">
        <v>751</v>
      </c>
      <c r="C56" s="2" t="s">
        <v>68</v>
      </c>
      <c r="D56" s="13">
        <v>39128</v>
      </c>
      <c r="E56" s="2" t="s">
        <v>79</v>
      </c>
      <c r="F56" s="4" t="s">
        <v>324</v>
      </c>
      <c r="G56" s="2" t="s">
        <v>57</v>
      </c>
      <c r="H56" s="2" t="s">
        <v>57</v>
      </c>
      <c r="I56" s="2" t="s">
        <v>55</v>
      </c>
      <c r="J56" s="5">
        <v>3421160</v>
      </c>
      <c r="K56" s="5">
        <v>4842224.0999999996</v>
      </c>
      <c r="L56" s="20"/>
      <c r="M56" s="20"/>
      <c r="N56" s="20"/>
      <c r="O56" s="20"/>
      <c r="P56" s="20"/>
      <c r="Q56" s="20"/>
      <c r="R56" s="24"/>
      <c r="S56" s="24"/>
      <c r="V56" s="21">
        <f t="shared" si="0"/>
        <v>0</v>
      </c>
    </row>
    <row r="57" spans="1:22" ht="13" customHeight="1" x14ac:dyDescent="0.25">
      <c r="A57" s="2">
        <v>2007</v>
      </c>
      <c r="B57" s="3" t="s">
        <v>754</v>
      </c>
      <c r="C57" s="2" t="s">
        <v>73</v>
      </c>
      <c r="D57" s="13">
        <v>39282</v>
      </c>
      <c r="E57" s="2" t="s">
        <v>23</v>
      </c>
      <c r="F57" s="4" t="s">
        <v>325</v>
      </c>
      <c r="G57" s="2" t="s">
        <v>82</v>
      </c>
      <c r="H57" s="2" t="s">
        <v>304</v>
      </c>
      <c r="I57" s="2" t="s">
        <v>55</v>
      </c>
      <c r="J57" s="5">
        <v>2000000</v>
      </c>
      <c r="K57" s="5">
        <v>2760000</v>
      </c>
      <c r="L57" s="20"/>
      <c r="M57" s="20"/>
      <c r="N57" s="20"/>
      <c r="O57" s="20"/>
      <c r="P57" s="20"/>
      <c r="Q57" s="20"/>
      <c r="R57" s="24"/>
      <c r="S57" s="24"/>
      <c r="V57" s="21">
        <f t="shared" si="0"/>
        <v>0</v>
      </c>
    </row>
    <row r="58" spans="1:22" ht="13" customHeight="1" x14ac:dyDescent="0.25">
      <c r="A58" s="2">
        <v>2007</v>
      </c>
      <c r="B58" s="3" t="s">
        <v>755</v>
      </c>
      <c r="C58" s="2" t="s">
        <v>77</v>
      </c>
      <c r="D58" s="13">
        <v>39444</v>
      </c>
      <c r="E58" s="2" t="s">
        <v>23</v>
      </c>
      <c r="F58" s="4" t="s">
        <v>81</v>
      </c>
      <c r="G58" s="2" t="s">
        <v>2</v>
      </c>
      <c r="H58" s="2" t="s">
        <v>2</v>
      </c>
      <c r="I58" s="2" t="s">
        <v>55</v>
      </c>
      <c r="J58" s="5">
        <v>39000000</v>
      </c>
      <c r="K58" s="5">
        <v>58329400.479999997</v>
      </c>
      <c r="L58" s="20"/>
      <c r="M58" s="20"/>
      <c r="N58" s="20"/>
      <c r="O58" s="20"/>
      <c r="P58" s="20"/>
      <c r="Q58" s="20"/>
      <c r="R58" s="24"/>
      <c r="S58" s="24"/>
      <c r="V58" s="21">
        <f t="shared" si="0"/>
        <v>0</v>
      </c>
    </row>
    <row r="59" spans="1:22" ht="13" customHeight="1" x14ac:dyDescent="0.25">
      <c r="A59" s="2">
        <v>2007</v>
      </c>
      <c r="B59" s="3" t="s">
        <v>802</v>
      </c>
      <c r="C59" s="2" t="s">
        <v>69</v>
      </c>
      <c r="D59" s="2">
        <v>39135</v>
      </c>
      <c r="E59" s="2" t="s">
        <v>13</v>
      </c>
      <c r="F59" s="2" t="s">
        <v>326</v>
      </c>
      <c r="G59" s="5" t="s">
        <v>4</v>
      </c>
      <c r="H59" s="5" t="s">
        <v>287</v>
      </c>
      <c r="I59" s="6" t="s">
        <v>3</v>
      </c>
      <c r="J59" s="6">
        <v>2692000</v>
      </c>
      <c r="K59" s="6">
        <v>2692000</v>
      </c>
      <c r="L59" s="20"/>
      <c r="M59" s="20"/>
      <c r="N59" s="20"/>
      <c r="O59" s="20"/>
      <c r="P59" s="20"/>
      <c r="Q59" s="20"/>
      <c r="R59" s="24"/>
      <c r="S59" s="24"/>
      <c r="V59" s="21">
        <f t="shared" si="0"/>
        <v>0</v>
      </c>
    </row>
    <row r="60" spans="1:22" ht="13" customHeight="1" x14ac:dyDescent="0.25">
      <c r="A60" s="2">
        <v>2007</v>
      </c>
      <c r="B60" s="3" t="s">
        <v>803</v>
      </c>
      <c r="C60" s="2" t="s">
        <v>70</v>
      </c>
      <c r="D60" s="2">
        <v>39135</v>
      </c>
      <c r="E60" s="2" t="s">
        <v>14</v>
      </c>
      <c r="F60" s="6" t="s">
        <v>105</v>
      </c>
      <c r="G60" s="6" t="s">
        <v>4</v>
      </c>
      <c r="H60" s="6" t="s">
        <v>287</v>
      </c>
      <c r="I60" s="6" t="s">
        <v>3</v>
      </c>
      <c r="J60" s="6">
        <v>50000000</v>
      </c>
      <c r="K60" s="6">
        <v>50000000</v>
      </c>
      <c r="L60" s="20"/>
      <c r="M60" s="20"/>
      <c r="N60" s="20"/>
      <c r="O60" s="20"/>
      <c r="P60" s="20"/>
      <c r="Q60" s="20"/>
      <c r="R60" s="24"/>
      <c r="S60" s="24"/>
      <c r="V60" s="21">
        <f t="shared" si="0"/>
        <v>0</v>
      </c>
    </row>
    <row r="61" spans="1:22" ht="13" customHeight="1" x14ac:dyDescent="0.25">
      <c r="A61" s="2">
        <v>2007</v>
      </c>
      <c r="B61" s="3" t="s">
        <v>752</v>
      </c>
      <c r="C61" s="2" t="s">
        <v>71</v>
      </c>
      <c r="D61" s="13">
        <v>39169</v>
      </c>
      <c r="E61" s="2" t="s">
        <v>14</v>
      </c>
      <c r="F61" s="4" t="s">
        <v>327</v>
      </c>
      <c r="G61" s="2" t="s">
        <v>5</v>
      </c>
      <c r="H61" s="2" t="s">
        <v>2</v>
      </c>
      <c r="I61" s="2" t="s">
        <v>3</v>
      </c>
      <c r="J61" s="5">
        <v>200000000</v>
      </c>
      <c r="K61" s="5">
        <v>200000000</v>
      </c>
      <c r="L61" s="20"/>
      <c r="M61" s="20"/>
      <c r="N61" s="20"/>
      <c r="O61" s="20"/>
      <c r="P61" s="20"/>
      <c r="Q61" s="20"/>
      <c r="R61" s="24"/>
      <c r="S61" s="24"/>
      <c r="V61" s="21">
        <f t="shared" si="0"/>
        <v>0</v>
      </c>
    </row>
    <row r="62" spans="1:22" ht="13" customHeight="1" x14ac:dyDescent="0.25">
      <c r="A62" s="2">
        <v>2007</v>
      </c>
      <c r="B62" s="3" t="s">
        <v>753</v>
      </c>
      <c r="C62" s="2" t="s">
        <v>72</v>
      </c>
      <c r="D62" s="13">
        <v>39275</v>
      </c>
      <c r="E62" s="2" t="s">
        <v>6</v>
      </c>
      <c r="F62" s="4" t="s">
        <v>328</v>
      </c>
      <c r="G62" s="2" t="s">
        <v>4</v>
      </c>
      <c r="H62" s="2" t="s">
        <v>287</v>
      </c>
      <c r="I62" s="2" t="s">
        <v>3</v>
      </c>
      <c r="J62" s="5">
        <v>100000000</v>
      </c>
      <c r="K62" s="5">
        <v>100000000</v>
      </c>
      <c r="L62" s="20">
        <v>5092030</v>
      </c>
      <c r="M62" s="20"/>
      <c r="N62" s="20"/>
      <c r="O62" s="20"/>
      <c r="P62" s="20"/>
      <c r="Q62" s="20"/>
      <c r="R62" s="24"/>
      <c r="S62" s="24"/>
      <c r="V62" s="21">
        <f t="shared" si="0"/>
        <v>5092030</v>
      </c>
    </row>
    <row r="63" spans="1:22" ht="13" customHeight="1" x14ac:dyDescent="0.25">
      <c r="A63" s="2">
        <v>2007</v>
      </c>
      <c r="B63" s="3" t="s">
        <v>756</v>
      </c>
      <c r="C63" s="2" t="s">
        <v>74</v>
      </c>
      <c r="D63" s="13">
        <v>39304</v>
      </c>
      <c r="E63" s="2" t="s">
        <v>6</v>
      </c>
      <c r="F63" s="4" t="s">
        <v>329</v>
      </c>
      <c r="G63" s="2" t="s">
        <v>26</v>
      </c>
      <c r="H63" s="2" t="s">
        <v>449</v>
      </c>
      <c r="I63" s="2" t="s">
        <v>3</v>
      </c>
      <c r="J63" s="5">
        <v>1179250</v>
      </c>
      <c r="K63" s="5">
        <v>1179000</v>
      </c>
      <c r="L63" s="20"/>
      <c r="M63" s="20"/>
      <c r="N63" s="20"/>
      <c r="O63" s="20"/>
      <c r="P63" s="20"/>
      <c r="Q63" s="20"/>
      <c r="R63" s="24"/>
      <c r="S63" s="24"/>
      <c r="V63" s="21">
        <f t="shared" si="0"/>
        <v>0</v>
      </c>
    </row>
    <row r="64" spans="1:22" ht="13" customHeight="1" x14ac:dyDescent="0.25">
      <c r="A64" s="2">
        <v>2007</v>
      </c>
      <c r="B64" s="3" t="s">
        <v>757</v>
      </c>
      <c r="C64" s="2" t="s">
        <v>75</v>
      </c>
      <c r="D64" s="13">
        <v>39366</v>
      </c>
      <c r="E64" s="2" t="s">
        <v>6</v>
      </c>
      <c r="F64" s="4" t="s">
        <v>80</v>
      </c>
      <c r="G64" s="2" t="s">
        <v>5</v>
      </c>
      <c r="H64" s="2" t="s">
        <v>2</v>
      </c>
      <c r="I64" s="2" t="s">
        <v>3</v>
      </c>
      <c r="J64" s="5">
        <v>200000000</v>
      </c>
      <c r="K64" s="5">
        <v>200000000</v>
      </c>
      <c r="L64" s="20"/>
      <c r="M64" s="20"/>
      <c r="N64" s="20"/>
      <c r="O64" s="20"/>
      <c r="P64" s="20"/>
      <c r="Q64" s="20"/>
      <c r="R64" s="24"/>
      <c r="S64" s="24"/>
      <c r="V64" s="21">
        <f t="shared" si="0"/>
        <v>0</v>
      </c>
    </row>
    <row r="65" spans="1:22" ht="13" customHeight="1" x14ac:dyDescent="0.25">
      <c r="A65" s="2">
        <v>2007</v>
      </c>
      <c r="B65" s="3" t="s">
        <v>758</v>
      </c>
      <c r="C65" s="2" t="s">
        <v>76</v>
      </c>
      <c r="D65" s="13">
        <v>39408</v>
      </c>
      <c r="E65" s="2" t="s">
        <v>6</v>
      </c>
      <c r="F65" s="4" t="s">
        <v>288</v>
      </c>
      <c r="G65" s="2" t="s">
        <v>83</v>
      </c>
      <c r="H65" s="2" t="s">
        <v>454</v>
      </c>
      <c r="I65" s="2" t="s">
        <v>3</v>
      </c>
      <c r="J65" s="5">
        <v>3993000</v>
      </c>
      <c r="K65" s="5">
        <v>3993000</v>
      </c>
      <c r="L65" s="20">
        <v>581179.89</v>
      </c>
      <c r="M65" s="20">
        <v>508032.45</v>
      </c>
      <c r="N65" s="20"/>
      <c r="O65" s="20"/>
      <c r="P65" s="20"/>
      <c r="Q65" s="20"/>
      <c r="R65" s="24"/>
      <c r="S65" s="24"/>
      <c r="V65" s="21">
        <f t="shared" si="0"/>
        <v>1089212.3400000001</v>
      </c>
    </row>
    <row r="66" spans="1:22" ht="13" customHeight="1" x14ac:dyDescent="0.25">
      <c r="A66" s="2">
        <v>2007</v>
      </c>
      <c r="B66" s="3" t="s">
        <v>859</v>
      </c>
      <c r="C66" s="2" t="s">
        <v>857</v>
      </c>
      <c r="D66" s="13">
        <v>39429</v>
      </c>
      <c r="E66" s="2" t="s">
        <v>13</v>
      </c>
      <c r="F66" s="4" t="s">
        <v>878</v>
      </c>
      <c r="G66" s="2" t="s">
        <v>5</v>
      </c>
      <c r="H66" s="2" t="s">
        <v>2</v>
      </c>
      <c r="I66" s="2" t="s">
        <v>3</v>
      </c>
      <c r="J66" s="5">
        <v>250000000</v>
      </c>
      <c r="K66" s="5">
        <v>250000000</v>
      </c>
      <c r="L66" s="20"/>
      <c r="M66" s="20"/>
      <c r="N66" s="20"/>
      <c r="O66" s="20"/>
      <c r="P66" s="20"/>
      <c r="Q66" s="20"/>
      <c r="R66" s="24"/>
      <c r="S66" s="24"/>
      <c r="V66" s="21">
        <f t="shared" si="0"/>
        <v>0</v>
      </c>
    </row>
    <row r="67" spans="1:22" ht="13" customHeight="1" x14ac:dyDescent="0.25">
      <c r="A67" s="2">
        <v>2007</v>
      </c>
      <c r="B67" s="3" t="s">
        <v>855</v>
      </c>
      <c r="C67" s="2" t="s">
        <v>857</v>
      </c>
      <c r="D67" s="13">
        <v>39416</v>
      </c>
      <c r="E67" s="2" t="s">
        <v>13</v>
      </c>
      <c r="F67" s="4" t="s">
        <v>878</v>
      </c>
      <c r="G67" s="2" t="s">
        <v>5</v>
      </c>
      <c r="H67" s="2" t="s">
        <v>2</v>
      </c>
      <c r="I67" s="2" t="s">
        <v>3</v>
      </c>
      <c r="J67" s="5">
        <v>150000000</v>
      </c>
      <c r="K67" s="5">
        <v>150000000</v>
      </c>
      <c r="L67" s="20"/>
      <c r="M67" s="20"/>
      <c r="N67" s="20"/>
      <c r="O67" s="20"/>
      <c r="P67" s="20"/>
      <c r="Q67" s="20"/>
      <c r="R67" s="24"/>
      <c r="S67" s="24"/>
      <c r="V67" s="21">
        <f t="shared" si="0"/>
        <v>0</v>
      </c>
    </row>
    <row r="68" spans="1:22" ht="13" customHeight="1" x14ac:dyDescent="0.25">
      <c r="A68" s="2">
        <v>2008</v>
      </c>
      <c r="B68" s="3" t="s">
        <v>856</v>
      </c>
      <c r="C68" s="2" t="s">
        <v>858</v>
      </c>
      <c r="D68" s="13">
        <v>39802</v>
      </c>
      <c r="E68" s="2" t="s">
        <v>13</v>
      </c>
      <c r="F68" s="4" t="s">
        <v>877</v>
      </c>
      <c r="G68" s="2" t="s">
        <v>5</v>
      </c>
      <c r="H68" s="2" t="s">
        <v>2</v>
      </c>
      <c r="I68" s="2" t="s">
        <v>3</v>
      </c>
      <c r="J68" s="5">
        <v>150000000</v>
      </c>
      <c r="K68" s="5">
        <v>150000000</v>
      </c>
      <c r="L68" s="20"/>
      <c r="M68" s="20"/>
      <c r="N68" s="20"/>
      <c r="O68" s="20"/>
      <c r="P68" s="20"/>
      <c r="Q68" s="20"/>
      <c r="R68" s="24"/>
      <c r="S68" s="24"/>
      <c r="V68" s="21">
        <f t="shared" si="0"/>
        <v>0</v>
      </c>
    </row>
    <row r="69" spans="1:22" ht="13" customHeight="1" x14ac:dyDescent="0.25">
      <c r="A69" s="2">
        <v>2008</v>
      </c>
      <c r="B69" s="3" t="s">
        <v>839</v>
      </c>
      <c r="C69" s="2" t="s">
        <v>842</v>
      </c>
      <c r="D69" s="13">
        <v>39813</v>
      </c>
      <c r="E69" s="2" t="s">
        <v>14</v>
      </c>
      <c r="F69" s="4" t="s">
        <v>876</v>
      </c>
      <c r="G69" s="2" t="s">
        <v>5</v>
      </c>
      <c r="H69" s="2" t="s">
        <v>2</v>
      </c>
      <c r="I69" s="2" t="s">
        <v>3</v>
      </c>
      <c r="J69" s="5">
        <v>330000000</v>
      </c>
      <c r="K69" s="5">
        <v>330000000</v>
      </c>
      <c r="L69" s="20">
        <v>330000000</v>
      </c>
      <c r="M69" s="20"/>
      <c r="N69" s="20"/>
      <c r="O69" s="20"/>
      <c r="P69" s="20"/>
      <c r="Q69" s="20"/>
      <c r="R69" s="24"/>
      <c r="S69" s="24"/>
      <c r="V69" s="21">
        <f t="shared" si="0"/>
        <v>330000000</v>
      </c>
    </row>
    <row r="70" spans="1:22" ht="13" customHeight="1" x14ac:dyDescent="0.25">
      <c r="A70" s="2">
        <v>2008</v>
      </c>
      <c r="B70" s="3" t="s">
        <v>741</v>
      </c>
      <c r="C70" s="2" t="s">
        <v>31</v>
      </c>
      <c r="D70" s="13">
        <v>39767</v>
      </c>
      <c r="E70" s="2" t="s">
        <v>23</v>
      </c>
      <c r="F70" s="4" t="s">
        <v>50</v>
      </c>
      <c r="G70" s="2" t="s">
        <v>5</v>
      </c>
      <c r="H70" s="2" t="s">
        <v>2</v>
      </c>
      <c r="I70" s="2" t="s">
        <v>55</v>
      </c>
      <c r="J70" s="5">
        <v>15000000</v>
      </c>
      <c r="K70" s="5">
        <v>19414483.82</v>
      </c>
      <c r="L70" s="20"/>
      <c r="M70" s="20"/>
      <c r="N70" s="20"/>
      <c r="O70" s="20"/>
      <c r="P70" s="20"/>
      <c r="Q70" s="20"/>
      <c r="R70" s="24"/>
      <c r="S70" s="24"/>
      <c r="V70" s="21">
        <f t="shared" si="0"/>
        <v>0</v>
      </c>
    </row>
    <row r="71" spans="1:22" ht="13" customHeight="1" x14ac:dyDescent="0.25">
      <c r="A71" s="2">
        <v>2008</v>
      </c>
      <c r="B71" s="3" t="s">
        <v>743</v>
      </c>
      <c r="C71" s="2" t="s">
        <v>32</v>
      </c>
      <c r="D71" s="13">
        <v>39772</v>
      </c>
      <c r="E71" s="2" t="s">
        <v>44</v>
      </c>
      <c r="F71" s="4" t="s">
        <v>548</v>
      </c>
      <c r="G71" s="2" t="s">
        <v>11</v>
      </c>
      <c r="H71" s="2" t="s">
        <v>444</v>
      </c>
      <c r="I71" s="2" t="s">
        <v>10</v>
      </c>
      <c r="J71" s="5">
        <v>6660000000</v>
      </c>
      <c r="K71" s="5">
        <v>79969349.50999999</v>
      </c>
      <c r="L71" s="20"/>
      <c r="M71" s="20"/>
      <c r="N71" s="20"/>
      <c r="O71" s="20"/>
      <c r="P71" s="20"/>
      <c r="Q71" s="20"/>
      <c r="R71" s="24"/>
      <c r="S71" s="24"/>
      <c r="V71" s="21">
        <f t="shared" si="0"/>
        <v>0</v>
      </c>
    </row>
    <row r="72" spans="1:22" ht="13" customHeight="1" x14ac:dyDescent="0.25">
      <c r="A72" s="2">
        <v>2008</v>
      </c>
      <c r="B72" s="3" t="s">
        <v>806</v>
      </c>
      <c r="C72" s="2" t="s">
        <v>33</v>
      </c>
      <c r="D72" s="2">
        <v>39813</v>
      </c>
      <c r="E72" s="2" t="s">
        <v>23</v>
      </c>
      <c r="F72" s="2" t="s">
        <v>52</v>
      </c>
      <c r="G72" s="5" t="s">
        <v>5</v>
      </c>
      <c r="H72" s="5" t="s">
        <v>2</v>
      </c>
      <c r="I72" s="2" t="s">
        <v>55</v>
      </c>
      <c r="J72" s="6">
        <v>15000000</v>
      </c>
      <c r="K72" s="6">
        <v>21106500</v>
      </c>
      <c r="L72" s="20"/>
      <c r="M72" s="20"/>
      <c r="N72" s="20"/>
      <c r="O72" s="20"/>
      <c r="P72" s="20"/>
      <c r="Q72" s="20"/>
      <c r="R72" s="24"/>
      <c r="S72" s="24"/>
      <c r="V72" s="21">
        <f t="shared" si="0"/>
        <v>0</v>
      </c>
    </row>
    <row r="73" spans="1:22" ht="13" customHeight="1" x14ac:dyDescent="0.25">
      <c r="A73" s="2">
        <v>2008</v>
      </c>
      <c r="B73" s="3" t="s">
        <v>747</v>
      </c>
      <c r="C73" s="2" t="s">
        <v>34</v>
      </c>
      <c r="D73" s="13">
        <v>39513</v>
      </c>
      <c r="E73" s="2" t="s">
        <v>14</v>
      </c>
      <c r="F73" s="4" t="s">
        <v>45</v>
      </c>
      <c r="G73" s="2" t="s">
        <v>1</v>
      </c>
      <c r="H73" s="2" t="s">
        <v>451</v>
      </c>
      <c r="I73" s="2" t="s">
        <v>3</v>
      </c>
      <c r="J73" s="5">
        <v>20000000</v>
      </c>
      <c r="K73" s="5">
        <v>20000000</v>
      </c>
      <c r="L73" s="20"/>
      <c r="M73" s="20"/>
      <c r="N73" s="20"/>
      <c r="O73" s="20"/>
      <c r="P73" s="20"/>
      <c r="Q73" s="20"/>
      <c r="R73" s="24"/>
      <c r="S73" s="24"/>
      <c r="V73" s="21">
        <f t="shared" si="0"/>
        <v>0</v>
      </c>
    </row>
    <row r="74" spans="1:22" ht="13" customHeight="1" x14ac:dyDescent="0.25">
      <c r="A74" s="2">
        <v>2008</v>
      </c>
      <c r="B74" s="3" t="s">
        <v>748</v>
      </c>
      <c r="C74" s="2" t="s">
        <v>35</v>
      </c>
      <c r="D74" s="13">
        <v>39520</v>
      </c>
      <c r="E74" s="2" t="s">
        <v>14</v>
      </c>
      <c r="F74" s="4" t="s">
        <v>46</v>
      </c>
      <c r="G74" s="2" t="s">
        <v>5</v>
      </c>
      <c r="H74" s="2" t="s">
        <v>2</v>
      </c>
      <c r="I74" s="2" t="s">
        <v>3</v>
      </c>
      <c r="J74" s="5">
        <v>150000000</v>
      </c>
      <c r="K74" s="5">
        <v>150000000</v>
      </c>
      <c r="L74" s="20"/>
      <c r="M74" s="20"/>
      <c r="N74" s="20"/>
      <c r="O74" s="20"/>
      <c r="P74" s="20"/>
      <c r="Q74" s="20"/>
      <c r="R74" s="24"/>
      <c r="S74" s="24"/>
      <c r="V74" s="21">
        <f t="shared" si="0"/>
        <v>0</v>
      </c>
    </row>
    <row r="75" spans="1:22" ht="13" customHeight="1" x14ac:dyDescent="0.25">
      <c r="A75" s="2">
        <v>2008</v>
      </c>
      <c r="B75" s="3" t="s">
        <v>749</v>
      </c>
      <c r="C75" s="2" t="s">
        <v>36</v>
      </c>
      <c r="D75" s="13">
        <v>39583</v>
      </c>
      <c r="E75" s="2" t="s">
        <v>6</v>
      </c>
      <c r="F75" s="4" t="s">
        <v>47</v>
      </c>
      <c r="G75" s="2" t="s">
        <v>5</v>
      </c>
      <c r="H75" s="2" t="s">
        <v>2</v>
      </c>
      <c r="I75" s="2" t="s">
        <v>3</v>
      </c>
      <c r="J75" s="5">
        <v>100000000</v>
      </c>
      <c r="K75" s="5">
        <v>100000000</v>
      </c>
      <c r="L75" s="20"/>
      <c r="M75" s="20"/>
      <c r="N75" s="20"/>
      <c r="O75" s="20"/>
      <c r="P75" s="20"/>
      <c r="Q75" s="20"/>
      <c r="R75" s="24"/>
      <c r="S75" s="24"/>
      <c r="V75" s="21">
        <f t="shared" ref="V75:V138" si="1">SUM(L75:U75)</f>
        <v>0</v>
      </c>
    </row>
    <row r="76" spans="1:22" ht="13" customHeight="1" x14ac:dyDescent="0.25">
      <c r="A76" s="2">
        <v>2008</v>
      </c>
      <c r="B76" s="3" t="s">
        <v>750</v>
      </c>
      <c r="C76" s="2" t="s">
        <v>37</v>
      </c>
      <c r="D76" s="13">
        <v>39633</v>
      </c>
      <c r="E76" s="2" t="s">
        <v>6</v>
      </c>
      <c r="F76" s="4" t="s">
        <v>48</v>
      </c>
      <c r="G76" s="2" t="s">
        <v>5</v>
      </c>
      <c r="H76" s="2" t="s">
        <v>2</v>
      </c>
      <c r="I76" s="2" t="s">
        <v>3</v>
      </c>
      <c r="J76" s="5">
        <v>75000000</v>
      </c>
      <c r="K76" s="5">
        <v>75000000</v>
      </c>
      <c r="L76" s="20"/>
      <c r="M76" s="20"/>
      <c r="N76" s="20"/>
      <c r="O76" s="20"/>
      <c r="P76" s="20"/>
      <c r="Q76" s="20"/>
      <c r="R76" s="24"/>
      <c r="S76" s="24"/>
      <c r="V76" s="21">
        <f t="shared" si="1"/>
        <v>0</v>
      </c>
    </row>
    <row r="77" spans="1:22" ht="13" customHeight="1" x14ac:dyDescent="0.25">
      <c r="A77" s="2">
        <v>2008</v>
      </c>
      <c r="B77" s="14" t="s">
        <v>746</v>
      </c>
      <c r="C77" s="2" t="s">
        <v>38</v>
      </c>
      <c r="D77" s="13">
        <v>39634</v>
      </c>
      <c r="E77" s="2" t="s">
        <v>6</v>
      </c>
      <c r="F77" s="4" t="s">
        <v>49</v>
      </c>
      <c r="G77" s="2" t="s">
        <v>11</v>
      </c>
      <c r="H77" s="2" t="s">
        <v>12</v>
      </c>
      <c r="I77" s="2" t="s">
        <v>3</v>
      </c>
      <c r="J77" s="5">
        <v>50000000</v>
      </c>
      <c r="K77" s="5">
        <v>50000000</v>
      </c>
      <c r="L77" s="20"/>
      <c r="M77" s="20"/>
      <c r="N77" s="20"/>
      <c r="O77" s="20"/>
      <c r="P77" s="20"/>
      <c r="Q77" s="20"/>
      <c r="R77" s="24"/>
      <c r="S77" s="24"/>
      <c r="V77" s="21">
        <f t="shared" si="1"/>
        <v>0</v>
      </c>
    </row>
    <row r="78" spans="1:22" ht="13" customHeight="1" x14ac:dyDescent="0.25">
      <c r="A78" s="2">
        <v>2008</v>
      </c>
      <c r="B78" s="3" t="s">
        <v>742</v>
      </c>
      <c r="C78" s="2" t="s">
        <v>39</v>
      </c>
      <c r="D78" s="13">
        <v>39782</v>
      </c>
      <c r="E78" s="2" t="s">
        <v>14</v>
      </c>
      <c r="F78" s="4" t="s">
        <v>51</v>
      </c>
      <c r="G78" s="2" t="s">
        <v>5</v>
      </c>
      <c r="H78" s="2" t="s">
        <v>2</v>
      </c>
      <c r="I78" s="2" t="s">
        <v>3</v>
      </c>
      <c r="J78" s="5">
        <v>370000000</v>
      </c>
      <c r="K78" s="5">
        <v>370000000</v>
      </c>
      <c r="L78" s="20"/>
      <c r="M78" s="20"/>
      <c r="N78" s="20"/>
      <c r="O78" s="20"/>
      <c r="P78" s="20"/>
      <c r="Q78" s="20"/>
      <c r="R78" s="24"/>
      <c r="S78" s="24"/>
      <c r="V78" s="21">
        <f t="shared" si="1"/>
        <v>0</v>
      </c>
    </row>
    <row r="79" spans="1:22" ht="13" customHeight="1" x14ac:dyDescent="0.25">
      <c r="A79" s="2">
        <v>2008</v>
      </c>
      <c r="B79" s="3" t="s">
        <v>804</v>
      </c>
      <c r="C79" s="2" t="s">
        <v>40</v>
      </c>
      <c r="D79" s="2">
        <v>39793</v>
      </c>
      <c r="E79" s="2" t="s">
        <v>20</v>
      </c>
      <c r="F79" s="12" t="s">
        <v>546</v>
      </c>
      <c r="G79" s="5" t="s">
        <v>1</v>
      </c>
      <c r="H79" s="11" t="s">
        <v>451</v>
      </c>
      <c r="I79" s="11" t="s">
        <v>15</v>
      </c>
      <c r="J79" s="5">
        <v>9300000</v>
      </c>
      <c r="K79" s="5">
        <v>13857930</v>
      </c>
      <c r="L79" s="20">
        <v>1902710.26</v>
      </c>
      <c r="M79" s="20">
        <v>-15777.64</v>
      </c>
      <c r="N79" s="24"/>
      <c r="O79" s="24"/>
      <c r="P79" s="9"/>
      <c r="Q79" s="7"/>
      <c r="R79" s="7"/>
      <c r="V79" s="21">
        <f t="shared" si="1"/>
        <v>1886932.62</v>
      </c>
    </row>
    <row r="80" spans="1:22" ht="13" customHeight="1" x14ac:dyDescent="0.25">
      <c r="A80" s="2">
        <v>2008</v>
      </c>
      <c r="B80" s="3" t="s">
        <v>744</v>
      </c>
      <c r="C80" s="2" t="s">
        <v>41</v>
      </c>
      <c r="D80" s="13">
        <v>39793</v>
      </c>
      <c r="E80" s="2" t="s">
        <v>6</v>
      </c>
      <c r="F80" s="4" t="s">
        <v>52</v>
      </c>
      <c r="G80" s="2" t="s">
        <v>5</v>
      </c>
      <c r="H80" s="2" t="s">
        <v>2</v>
      </c>
      <c r="I80" s="2" t="s">
        <v>3</v>
      </c>
      <c r="J80" s="5">
        <v>130000000</v>
      </c>
      <c r="K80" s="5">
        <v>130000000</v>
      </c>
      <c r="L80" s="20"/>
      <c r="M80" s="20"/>
      <c r="N80" s="20"/>
      <c r="O80" s="20"/>
      <c r="P80" s="20"/>
      <c r="Q80" s="20"/>
      <c r="R80" s="24"/>
      <c r="S80" s="24"/>
      <c r="V80" s="21">
        <f t="shared" si="1"/>
        <v>0</v>
      </c>
    </row>
    <row r="81" spans="1:22" ht="13" customHeight="1" x14ac:dyDescent="0.25">
      <c r="A81" s="2">
        <v>2008</v>
      </c>
      <c r="B81" s="3" t="s">
        <v>805</v>
      </c>
      <c r="C81" s="2" t="s">
        <v>42</v>
      </c>
      <c r="D81" s="2">
        <v>39807</v>
      </c>
      <c r="E81" s="2" t="s">
        <v>6</v>
      </c>
      <c r="F81" s="2" t="s">
        <v>547</v>
      </c>
      <c r="G81" s="5" t="s">
        <v>1</v>
      </c>
      <c r="H81" s="5" t="s">
        <v>451</v>
      </c>
      <c r="I81" s="6" t="s">
        <v>3</v>
      </c>
      <c r="J81" s="6">
        <v>25000000</v>
      </c>
      <c r="K81" s="6">
        <v>25000000</v>
      </c>
      <c r="L81" s="20"/>
      <c r="M81" s="20"/>
      <c r="N81" s="20"/>
      <c r="O81" s="20"/>
      <c r="P81" s="20"/>
      <c r="Q81" s="20"/>
      <c r="R81" s="24"/>
      <c r="S81" s="24"/>
      <c r="V81" s="21">
        <f t="shared" si="1"/>
        <v>0</v>
      </c>
    </row>
    <row r="82" spans="1:22" ht="13" customHeight="1" x14ac:dyDescent="0.25">
      <c r="A82" s="2">
        <v>2008</v>
      </c>
      <c r="B82" s="3" t="s">
        <v>745</v>
      </c>
      <c r="C82" s="2" t="s">
        <v>43</v>
      </c>
      <c r="D82" s="13">
        <v>39813</v>
      </c>
      <c r="E82" s="2" t="s">
        <v>13</v>
      </c>
      <c r="F82" s="4" t="s">
        <v>330</v>
      </c>
      <c r="G82" s="2" t="s">
        <v>4</v>
      </c>
      <c r="H82" s="2" t="s">
        <v>287</v>
      </c>
      <c r="I82" s="2" t="s">
        <v>3</v>
      </c>
      <c r="J82" s="5">
        <v>300000000</v>
      </c>
      <c r="K82" s="5">
        <v>300000000</v>
      </c>
      <c r="L82" s="20"/>
      <c r="M82" s="20"/>
      <c r="N82" s="20"/>
      <c r="O82" s="20"/>
      <c r="P82" s="20"/>
      <c r="Q82" s="20"/>
      <c r="R82" s="24"/>
      <c r="S82" s="24"/>
      <c r="V82" s="21">
        <f t="shared" si="1"/>
        <v>0</v>
      </c>
    </row>
    <row r="83" spans="1:22" ht="13" customHeight="1" x14ac:dyDescent="0.25">
      <c r="A83" s="2">
        <v>2009</v>
      </c>
      <c r="B83" s="3" t="s">
        <v>807</v>
      </c>
      <c r="C83" s="2" t="s">
        <v>109</v>
      </c>
      <c r="D83" s="2">
        <v>39897</v>
      </c>
      <c r="E83" s="2" t="s">
        <v>44</v>
      </c>
      <c r="F83" s="2" t="s">
        <v>331</v>
      </c>
      <c r="G83" s="5" t="s">
        <v>7</v>
      </c>
      <c r="H83" s="5" t="s">
        <v>444</v>
      </c>
      <c r="I83" s="2" t="s">
        <v>10</v>
      </c>
      <c r="J83" s="5">
        <v>755000000</v>
      </c>
      <c r="K83" s="5">
        <v>9243781.1799999978</v>
      </c>
      <c r="L83" s="20"/>
      <c r="M83" s="20"/>
      <c r="N83" s="20"/>
      <c r="O83" s="20"/>
      <c r="P83" s="20"/>
      <c r="Q83" s="20"/>
      <c r="R83" s="24"/>
      <c r="S83" s="24"/>
      <c r="V83" s="21">
        <f t="shared" si="1"/>
        <v>0</v>
      </c>
    </row>
    <row r="84" spans="1:22" ht="13" customHeight="1" x14ac:dyDescent="0.25">
      <c r="A84" s="2">
        <v>2009</v>
      </c>
      <c r="B84" s="3" t="s">
        <v>730</v>
      </c>
      <c r="C84" s="2" t="s">
        <v>110</v>
      </c>
      <c r="D84" s="13">
        <v>39897</v>
      </c>
      <c r="E84" s="2" t="s">
        <v>44</v>
      </c>
      <c r="F84" s="4" t="s">
        <v>126</v>
      </c>
      <c r="G84" s="2" t="s">
        <v>11</v>
      </c>
      <c r="H84" s="2" t="s">
        <v>445</v>
      </c>
      <c r="I84" s="2" t="s">
        <v>10</v>
      </c>
      <c r="J84" s="23">
        <v>4995000000</v>
      </c>
      <c r="K84" s="23">
        <v>56905623.530000009</v>
      </c>
      <c r="L84" s="20">
        <v>548998.86</v>
      </c>
      <c r="M84" s="20"/>
      <c r="N84" s="20"/>
      <c r="O84" s="20"/>
      <c r="P84" s="20"/>
      <c r="Q84" s="20"/>
      <c r="R84" s="24"/>
      <c r="S84" s="24"/>
      <c r="V84" s="21">
        <f t="shared" si="1"/>
        <v>548998.86</v>
      </c>
    </row>
    <row r="85" spans="1:22" ht="13" customHeight="1" x14ac:dyDescent="0.25">
      <c r="A85" s="2">
        <v>2009</v>
      </c>
      <c r="B85" s="3" t="s">
        <v>731</v>
      </c>
      <c r="C85" s="2" t="s">
        <v>111</v>
      </c>
      <c r="D85" s="13">
        <v>39897</v>
      </c>
      <c r="E85" s="2" t="s">
        <v>44</v>
      </c>
      <c r="F85" s="4" t="s">
        <v>127</v>
      </c>
      <c r="G85" s="2" t="s">
        <v>7</v>
      </c>
      <c r="H85" s="2" t="s">
        <v>445</v>
      </c>
      <c r="I85" s="2" t="s">
        <v>10</v>
      </c>
      <c r="J85" s="23">
        <v>4171000000</v>
      </c>
      <c r="K85" s="23">
        <v>51691678.399999999</v>
      </c>
      <c r="L85" s="20"/>
      <c r="M85" s="20"/>
      <c r="N85" s="20"/>
      <c r="O85" s="20"/>
      <c r="P85" s="20"/>
      <c r="Q85" s="20"/>
      <c r="R85" s="24"/>
      <c r="S85" s="24"/>
      <c r="V85" s="21">
        <f t="shared" si="1"/>
        <v>0</v>
      </c>
    </row>
    <row r="86" spans="1:22" ht="13" customHeight="1" x14ac:dyDescent="0.25">
      <c r="A86" s="2">
        <v>2009</v>
      </c>
      <c r="B86" s="14" t="s">
        <v>732</v>
      </c>
      <c r="C86" s="2" t="s">
        <v>115</v>
      </c>
      <c r="D86" s="13">
        <v>40079</v>
      </c>
      <c r="E86" s="2" t="s">
        <v>44</v>
      </c>
      <c r="F86" s="4" t="s">
        <v>465</v>
      </c>
      <c r="G86" s="2" t="s">
        <v>11</v>
      </c>
      <c r="H86" s="2" t="s">
        <v>12</v>
      </c>
      <c r="I86" s="2" t="s">
        <v>10</v>
      </c>
      <c r="J86" s="23">
        <v>5550000000</v>
      </c>
      <c r="K86" s="23">
        <v>60911000</v>
      </c>
      <c r="L86" s="20">
        <v>12651064.93</v>
      </c>
      <c r="M86" s="20"/>
      <c r="N86" s="20"/>
      <c r="O86" s="20"/>
      <c r="P86" s="20"/>
      <c r="Q86" s="20"/>
      <c r="R86" s="24"/>
      <c r="S86" s="24"/>
      <c r="V86" s="21">
        <f t="shared" si="1"/>
        <v>12651064.93</v>
      </c>
    </row>
    <row r="87" spans="1:22" ht="13" customHeight="1" x14ac:dyDescent="0.25">
      <c r="A87" s="2">
        <v>2009</v>
      </c>
      <c r="B87" s="3" t="s">
        <v>733</v>
      </c>
      <c r="C87" s="2" t="s">
        <v>125</v>
      </c>
      <c r="D87" s="13">
        <v>40178</v>
      </c>
      <c r="E87" s="2" t="s">
        <v>23</v>
      </c>
      <c r="F87" s="4" t="s">
        <v>466</v>
      </c>
      <c r="G87" s="2" t="s">
        <v>11</v>
      </c>
      <c r="H87" s="2" t="s">
        <v>12</v>
      </c>
      <c r="I87" s="2" t="s">
        <v>3</v>
      </c>
      <c r="J87" s="23">
        <v>50000000</v>
      </c>
      <c r="K87" s="23">
        <v>50000000</v>
      </c>
      <c r="L87" s="20"/>
      <c r="M87" s="20"/>
      <c r="N87" s="20"/>
      <c r="O87" s="20"/>
      <c r="P87" s="20"/>
      <c r="Q87" s="20"/>
      <c r="R87" s="24"/>
      <c r="S87" s="24"/>
      <c r="V87" s="21">
        <f t="shared" si="1"/>
        <v>0</v>
      </c>
    </row>
    <row r="88" spans="1:22" ht="13" customHeight="1" x14ac:dyDescent="0.25">
      <c r="A88" s="2">
        <v>2009</v>
      </c>
      <c r="B88" s="3" t="s">
        <v>851</v>
      </c>
      <c r="C88" s="2" t="s">
        <v>112</v>
      </c>
      <c r="D88" s="13">
        <v>40012</v>
      </c>
      <c r="E88" s="2" t="s">
        <v>6</v>
      </c>
      <c r="F88" s="4" t="s">
        <v>128</v>
      </c>
      <c r="G88" s="2" t="s">
        <v>5</v>
      </c>
      <c r="H88" s="2" t="s">
        <v>2</v>
      </c>
      <c r="I88" s="2" t="s">
        <v>3</v>
      </c>
      <c r="J88" s="23">
        <v>10000000</v>
      </c>
      <c r="K88" s="23">
        <v>10000000</v>
      </c>
      <c r="L88" s="20"/>
      <c r="M88" s="20"/>
      <c r="N88" s="20"/>
      <c r="O88" s="20"/>
      <c r="P88" s="20"/>
      <c r="Q88" s="20"/>
      <c r="R88" s="24"/>
      <c r="S88" s="24"/>
      <c r="V88" s="21">
        <f t="shared" si="1"/>
        <v>0</v>
      </c>
    </row>
    <row r="89" spans="1:22" ht="13" customHeight="1" x14ac:dyDescent="0.25">
      <c r="A89" s="2">
        <v>2009</v>
      </c>
      <c r="B89" s="3" t="s">
        <v>734</v>
      </c>
      <c r="C89" s="2" t="s">
        <v>113</v>
      </c>
      <c r="D89" s="13">
        <v>40059</v>
      </c>
      <c r="E89" s="2" t="s">
        <v>14</v>
      </c>
      <c r="F89" s="4" t="s">
        <v>129</v>
      </c>
      <c r="G89" s="2" t="s">
        <v>5</v>
      </c>
      <c r="H89" s="2" t="s">
        <v>2</v>
      </c>
      <c r="I89" s="2" t="s">
        <v>3</v>
      </c>
      <c r="J89" s="23">
        <v>330000000</v>
      </c>
      <c r="K89" s="23">
        <v>330000000</v>
      </c>
      <c r="L89" s="25">
        <v>310000000</v>
      </c>
      <c r="M89" s="20"/>
      <c r="N89" s="20"/>
      <c r="O89" s="20"/>
      <c r="P89" s="20"/>
      <c r="Q89" s="20"/>
      <c r="R89" s="24"/>
      <c r="S89" s="24"/>
      <c r="V89" s="21">
        <f t="shared" si="1"/>
        <v>310000000</v>
      </c>
    </row>
    <row r="90" spans="1:22" ht="13" customHeight="1" x14ac:dyDescent="0.25">
      <c r="A90" s="2">
        <v>2009</v>
      </c>
      <c r="B90" s="3" t="s">
        <v>735</v>
      </c>
      <c r="C90" s="2" t="s">
        <v>114</v>
      </c>
      <c r="D90" s="13">
        <v>40059</v>
      </c>
      <c r="E90" s="2" t="s">
        <v>14</v>
      </c>
      <c r="F90" s="4" t="s">
        <v>130</v>
      </c>
      <c r="G90" s="2" t="s">
        <v>5</v>
      </c>
      <c r="H90" s="2" t="s">
        <v>2</v>
      </c>
      <c r="I90" s="2" t="s">
        <v>3</v>
      </c>
      <c r="J90" s="23">
        <v>330000000</v>
      </c>
      <c r="K90" s="23">
        <v>330000000</v>
      </c>
      <c r="L90" s="25">
        <v>310000000</v>
      </c>
      <c r="M90" s="20"/>
      <c r="N90" s="20"/>
      <c r="O90" s="20"/>
      <c r="P90" s="20"/>
      <c r="Q90" s="20"/>
      <c r="R90" s="24"/>
      <c r="S90" s="24"/>
      <c r="V90" s="21">
        <f t="shared" si="1"/>
        <v>310000000</v>
      </c>
    </row>
    <row r="91" spans="1:22" ht="13" customHeight="1" x14ac:dyDescent="0.25">
      <c r="A91" s="2">
        <v>2009</v>
      </c>
      <c r="B91" s="3" t="s">
        <v>852</v>
      </c>
      <c r="C91" s="2" t="s">
        <v>116</v>
      </c>
      <c r="D91" s="13">
        <v>40080</v>
      </c>
      <c r="E91" s="2" t="s">
        <v>6</v>
      </c>
      <c r="F91" s="4" t="s">
        <v>131</v>
      </c>
      <c r="G91" s="2" t="s">
        <v>5</v>
      </c>
      <c r="H91" s="2" t="s">
        <v>2</v>
      </c>
      <c r="I91" s="2" t="s">
        <v>3</v>
      </c>
      <c r="J91" s="23">
        <v>20000000</v>
      </c>
      <c r="K91" s="23">
        <v>20000000</v>
      </c>
      <c r="L91" s="20"/>
      <c r="M91" s="20"/>
      <c r="N91" s="20"/>
      <c r="O91" s="20"/>
      <c r="P91" s="20"/>
      <c r="Q91" s="20"/>
      <c r="R91" s="24"/>
      <c r="S91" s="24"/>
      <c r="V91" s="21">
        <f t="shared" si="1"/>
        <v>0</v>
      </c>
    </row>
    <row r="92" spans="1:22" ht="13" customHeight="1" x14ac:dyDescent="0.25">
      <c r="A92" s="2">
        <v>2009</v>
      </c>
      <c r="B92" s="3" t="s">
        <v>840</v>
      </c>
      <c r="C92" s="2" t="s">
        <v>117</v>
      </c>
      <c r="D92" s="13">
        <v>40108</v>
      </c>
      <c r="E92" s="2" t="s">
        <v>14</v>
      </c>
      <c r="F92" s="4" t="s">
        <v>332</v>
      </c>
      <c r="G92" s="2" t="s">
        <v>16</v>
      </c>
      <c r="H92" s="2" t="s">
        <v>138</v>
      </c>
      <c r="I92" s="2" t="s">
        <v>3</v>
      </c>
      <c r="J92" s="5">
        <v>15000000</v>
      </c>
      <c r="K92" s="5">
        <v>15000000</v>
      </c>
      <c r="L92" s="20">
        <v>2716902.57</v>
      </c>
      <c r="M92" s="20"/>
      <c r="N92" s="20"/>
      <c r="O92" s="20"/>
      <c r="P92" s="20"/>
      <c r="Q92" s="20"/>
      <c r="R92" s="24"/>
      <c r="S92" s="24"/>
      <c r="V92" s="21">
        <f t="shared" si="1"/>
        <v>2716902.57</v>
      </c>
    </row>
    <row r="93" spans="1:22" ht="13" customHeight="1" x14ac:dyDescent="0.25">
      <c r="A93" s="2">
        <v>2009</v>
      </c>
      <c r="B93" s="3" t="s">
        <v>736</v>
      </c>
      <c r="C93" s="2" t="s">
        <v>117</v>
      </c>
      <c r="D93" s="13">
        <v>40108</v>
      </c>
      <c r="E93" s="2" t="s">
        <v>6</v>
      </c>
      <c r="F93" s="4" t="s">
        <v>332</v>
      </c>
      <c r="G93" s="2" t="s">
        <v>16</v>
      </c>
      <c r="H93" s="2" t="s">
        <v>138</v>
      </c>
      <c r="I93" s="2" t="s">
        <v>3</v>
      </c>
      <c r="J93" s="5">
        <v>15000000</v>
      </c>
      <c r="K93" s="5">
        <v>15000000</v>
      </c>
      <c r="L93" s="20">
        <v>3507966</v>
      </c>
      <c r="M93" s="20">
        <v>-1472.51</v>
      </c>
      <c r="N93" s="20"/>
      <c r="O93" s="20"/>
      <c r="P93" s="20"/>
      <c r="Q93" s="20"/>
      <c r="R93" s="24"/>
      <c r="S93" s="24"/>
      <c r="V93" s="21">
        <f t="shared" si="1"/>
        <v>3506493.49</v>
      </c>
    </row>
    <row r="94" spans="1:22" ht="13" customHeight="1" x14ac:dyDescent="0.25">
      <c r="A94" s="2">
        <v>2009</v>
      </c>
      <c r="B94" s="3" t="s">
        <v>737</v>
      </c>
      <c r="C94" s="2" t="s">
        <v>118</v>
      </c>
      <c r="D94" s="13">
        <v>40115</v>
      </c>
      <c r="E94" s="2" t="s">
        <v>6</v>
      </c>
      <c r="F94" s="4" t="s">
        <v>132</v>
      </c>
      <c r="G94" s="2" t="s">
        <v>5</v>
      </c>
      <c r="H94" s="2" t="s">
        <v>2</v>
      </c>
      <c r="I94" s="2" t="s">
        <v>3</v>
      </c>
      <c r="J94" s="5">
        <v>150000000</v>
      </c>
      <c r="K94" s="5">
        <v>150000000</v>
      </c>
      <c r="L94" s="20"/>
      <c r="M94" s="20"/>
      <c r="N94" s="20"/>
      <c r="O94" s="20"/>
      <c r="P94" s="20"/>
      <c r="Q94" s="20"/>
      <c r="R94" s="24"/>
      <c r="S94" s="24"/>
      <c r="V94" s="21">
        <f t="shared" si="1"/>
        <v>0</v>
      </c>
    </row>
    <row r="95" spans="1:22" ht="13" customHeight="1" x14ac:dyDescent="0.25">
      <c r="A95" s="2">
        <v>2009</v>
      </c>
      <c r="B95" s="3" t="s">
        <v>738</v>
      </c>
      <c r="C95" s="2" t="s">
        <v>119</v>
      </c>
      <c r="D95" s="13">
        <v>40136</v>
      </c>
      <c r="E95" s="2" t="s">
        <v>14</v>
      </c>
      <c r="F95" s="4" t="s">
        <v>545</v>
      </c>
      <c r="G95" s="2" t="s">
        <v>1</v>
      </c>
      <c r="H95" s="2" t="s">
        <v>451</v>
      </c>
      <c r="I95" s="2" t="s">
        <v>3</v>
      </c>
      <c r="J95" s="5">
        <v>10000000</v>
      </c>
      <c r="K95" s="5">
        <v>10000000</v>
      </c>
      <c r="L95" s="20">
        <v>1187755.29</v>
      </c>
      <c r="M95" s="20">
        <v>-6243.42</v>
      </c>
      <c r="N95" s="20"/>
      <c r="O95" s="20"/>
      <c r="P95" s="20"/>
      <c r="Q95" s="20"/>
      <c r="R95" s="24"/>
      <c r="S95" s="24"/>
      <c r="V95" s="21">
        <f t="shared" si="1"/>
        <v>1181511.8700000001</v>
      </c>
    </row>
    <row r="96" spans="1:22" ht="13" customHeight="1" x14ac:dyDescent="0.25">
      <c r="A96" s="2">
        <v>2009</v>
      </c>
      <c r="B96" s="3" t="s">
        <v>739</v>
      </c>
      <c r="C96" s="2" t="s">
        <v>119</v>
      </c>
      <c r="D96" s="13">
        <v>40136</v>
      </c>
      <c r="E96" s="2" t="s">
        <v>6</v>
      </c>
      <c r="F96" s="4" t="s">
        <v>545</v>
      </c>
      <c r="G96" s="2" t="s">
        <v>1</v>
      </c>
      <c r="H96" s="2" t="s">
        <v>451</v>
      </c>
      <c r="I96" s="2" t="s">
        <v>3</v>
      </c>
      <c r="J96" s="5">
        <v>10000000</v>
      </c>
      <c r="K96" s="5">
        <v>10000000</v>
      </c>
      <c r="L96" s="20">
        <v>1531462.73</v>
      </c>
      <c r="M96" s="20">
        <v>-95225.85</v>
      </c>
      <c r="N96" s="20"/>
      <c r="O96" s="20"/>
      <c r="P96" s="20"/>
      <c r="Q96" s="20"/>
      <c r="R96" s="24"/>
      <c r="S96" s="24"/>
      <c r="V96" s="21">
        <f t="shared" si="1"/>
        <v>1436236.88</v>
      </c>
    </row>
    <row r="97" spans="1:22" ht="13" customHeight="1" x14ac:dyDescent="0.25">
      <c r="A97" s="2">
        <v>2009</v>
      </c>
      <c r="B97" s="3" t="s">
        <v>853</v>
      </c>
      <c r="C97" s="2" t="s">
        <v>120</v>
      </c>
      <c r="D97" s="13">
        <v>40151</v>
      </c>
      <c r="E97" s="2" t="s">
        <v>14</v>
      </c>
      <c r="F97" s="4" t="s">
        <v>133</v>
      </c>
      <c r="G97" s="2" t="s">
        <v>5</v>
      </c>
      <c r="H97" s="2" t="s">
        <v>2</v>
      </c>
      <c r="I97" s="2" t="s">
        <v>3</v>
      </c>
      <c r="J97" s="5">
        <v>150000000</v>
      </c>
      <c r="K97" s="5">
        <v>150000000</v>
      </c>
      <c r="L97" s="20"/>
      <c r="M97" s="20"/>
      <c r="N97" s="20"/>
      <c r="O97" s="20"/>
      <c r="P97" s="20"/>
      <c r="Q97" s="20"/>
      <c r="R97" s="24"/>
      <c r="S97" s="24"/>
      <c r="V97" s="21">
        <f t="shared" si="1"/>
        <v>0</v>
      </c>
    </row>
    <row r="98" spans="1:22" ht="13" customHeight="1" x14ac:dyDescent="0.25">
      <c r="A98" s="2">
        <v>2009</v>
      </c>
      <c r="B98" s="3" t="s">
        <v>740</v>
      </c>
      <c r="C98" s="2" t="s">
        <v>121</v>
      </c>
      <c r="D98" s="13">
        <v>40151</v>
      </c>
      <c r="E98" s="2" t="s">
        <v>6</v>
      </c>
      <c r="F98" s="4" t="s">
        <v>134</v>
      </c>
      <c r="G98" s="2" t="s">
        <v>5</v>
      </c>
      <c r="H98" s="2" t="s">
        <v>2</v>
      </c>
      <c r="I98" s="2" t="s">
        <v>3</v>
      </c>
      <c r="J98" s="5">
        <v>20000000</v>
      </c>
      <c r="K98" s="5">
        <v>20000000</v>
      </c>
      <c r="L98" s="20"/>
      <c r="M98" s="20"/>
      <c r="N98" s="20"/>
      <c r="O98" s="20"/>
      <c r="P98" s="20"/>
      <c r="Q98" s="20"/>
      <c r="R98" s="24"/>
      <c r="S98" s="24"/>
      <c r="V98" s="21">
        <f t="shared" si="1"/>
        <v>0</v>
      </c>
    </row>
    <row r="99" spans="1:22" ht="13" customHeight="1" x14ac:dyDescent="0.25">
      <c r="A99" s="2">
        <v>2009</v>
      </c>
      <c r="B99" s="3" t="s">
        <v>854</v>
      </c>
      <c r="C99" s="2" t="s">
        <v>122</v>
      </c>
      <c r="D99" s="13">
        <v>40164</v>
      </c>
      <c r="E99" s="2" t="s">
        <v>6</v>
      </c>
      <c r="F99" s="4" t="s">
        <v>135</v>
      </c>
      <c r="G99" s="2" t="s">
        <v>5</v>
      </c>
      <c r="H99" s="2" t="s">
        <v>2</v>
      </c>
      <c r="I99" s="2" t="s">
        <v>3</v>
      </c>
      <c r="J99" s="5">
        <v>50000000</v>
      </c>
      <c r="K99" s="5">
        <v>50000000</v>
      </c>
      <c r="L99" s="20"/>
      <c r="M99" s="20"/>
      <c r="N99" s="20"/>
      <c r="O99" s="20"/>
      <c r="P99" s="20"/>
      <c r="Q99" s="20"/>
      <c r="R99" s="24"/>
      <c r="S99" s="24"/>
      <c r="V99" s="21">
        <f t="shared" si="1"/>
        <v>0</v>
      </c>
    </row>
    <row r="100" spans="1:22" ht="13" customHeight="1" x14ac:dyDescent="0.25">
      <c r="A100" s="2">
        <v>2009</v>
      </c>
      <c r="B100" s="3" t="s">
        <v>847</v>
      </c>
      <c r="C100" s="2" t="s">
        <v>123</v>
      </c>
      <c r="D100" s="13">
        <v>40164</v>
      </c>
      <c r="E100" s="2" t="s">
        <v>14</v>
      </c>
      <c r="F100" s="4" t="s">
        <v>136</v>
      </c>
      <c r="G100" s="2" t="s">
        <v>5</v>
      </c>
      <c r="H100" s="2" t="s">
        <v>2</v>
      </c>
      <c r="I100" s="2" t="s">
        <v>3</v>
      </c>
      <c r="J100" s="5">
        <v>50000000</v>
      </c>
      <c r="K100" s="5">
        <v>50000000</v>
      </c>
      <c r="L100" s="20"/>
      <c r="M100" s="20"/>
      <c r="N100" s="20"/>
      <c r="O100" s="20"/>
      <c r="P100" s="20"/>
      <c r="Q100" s="20"/>
      <c r="R100" s="24"/>
      <c r="S100" s="24"/>
      <c r="V100" s="21">
        <f t="shared" si="1"/>
        <v>0</v>
      </c>
    </row>
    <row r="101" spans="1:22" ht="13" customHeight="1" x14ac:dyDescent="0.25">
      <c r="A101" s="2">
        <v>2009</v>
      </c>
      <c r="B101" s="3" t="s">
        <v>843</v>
      </c>
      <c r="C101" s="2" t="s">
        <v>124</v>
      </c>
      <c r="D101" s="13">
        <v>40178</v>
      </c>
      <c r="E101" s="2" t="s">
        <v>6</v>
      </c>
      <c r="F101" s="4" t="s">
        <v>137</v>
      </c>
      <c r="G101" s="2" t="s">
        <v>5</v>
      </c>
      <c r="H101" s="2" t="s">
        <v>2</v>
      </c>
      <c r="I101" s="2" t="s">
        <v>3</v>
      </c>
      <c r="J101" s="23">
        <v>2000000</v>
      </c>
      <c r="K101" s="5">
        <v>2000000</v>
      </c>
      <c r="L101" s="20"/>
      <c r="M101" s="20"/>
      <c r="N101" s="20"/>
      <c r="O101" s="20"/>
      <c r="P101" s="20"/>
      <c r="Q101" s="20"/>
      <c r="R101" s="24"/>
      <c r="S101" s="24"/>
      <c r="V101" s="21">
        <f t="shared" si="1"/>
        <v>0</v>
      </c>
    </row>
    <row r="102" spans="1:22" ht="13" customHeight="1" x14ac:dyDescent="0.25">
      <c r="A102" s="2">
        <v>2010</v>
      </c>
      <c r="B102" s="3" t="s">
        <v>844</v>
      </c>
      <c r="C102" s="2" t="s">
        <v>845</v>
      </c>
      <c r="D102" s="13">
        <v>40255</v>
      </c>
      <c r="E102" s="2" t="s">
        <v>13</v>
      </c>
      <c r="F102" s="4" t="s">
        <v>846</v>
      </c>
      <c r="G102" s="2" t="s">
        <v>4</v>
      </c>
      <c r="H102" s="2" t="s">
        <v>287</v>
      </c>
      <c r="I102" s="2" t="s">
        <v>3</v>
      </c>
      <c r="J102" s="23">
        <v>300000000</v>
      </c>
      <c r="K102" s="5">
        <v>300000000</v>
      </c>
      <c r="L102" s="20"/>
      <c r="M102" s="20"/>
      <c r="N102" s="20"/>
      <c r="O102" s="20"/>
      <c r="P102" s="20"/>
      <c r="Q102" s="20"/>
      <c r="R102" s="24"/>
      <c r="S102" s="24"/>
      <c r="V102" s="21">
        <f t="shared" si="1"/>
        <v>0</v>
      </c>
    </row>
    <row r="103" spans="1:22" ht="13" customHeight="1" x14ac:dyDescent="0.25">
      <c r="A103" s="2">
        <v>2010</v>
      </c>
      <c r="B103" s="3" t="s">
        <v>849</v>
      </c>
      <c r="C103" s="2" t="s">
        <v>850</v>
      </c>
      <c r="D103" s="13">
        <v>40507</v>
      </c>
      <c r="E103" s="2" t="s">
        <v>13</v>
      </c>
      <c r="F103" s="4" t="s">
        <v>875</v>
      </c>
      <c r="G103" s="2" t="s">
        <v>5</v>
      </c>
      <c r="H103" s="2" t="s">
        <v>2</v>
      </c>
      <c r="I103" s="2" t="s">
        <v>3</v>
      </c>
      <c r="J103" s="23">
        <v>300000000</v>
      </c>
      <c r="K103" s="5">
        <v>300000000</v>
      </c>
      <c r="L103" s="20"/>
      <c r="M103" s="20"/>
      <c r="N103" s="20"/>
      <c r="O103" s="20"/>
      <c r="P103" s="20"/>
      <c r="Q103" s="20"/>
      <c r="R103" s="24"/>
      <c r="S103" s="24"/>
      <c r="V103" s="21">
        <f t="shared" si="1"/>
        <v>0</v>
      </c>
    </row>
    <row r="104" spans="1:22" ht="13" customHeight="1" x14ac:dyDescent="0.25">
      <c r="A104" s="2">
        <v>2010</v>
      </c>
      <c r="B104" s="14" t="s">
        <v>707</v>
      </c>
      <c r="C104" s="2" t="s">
        <v>144</v>
      </c>
      <c r="D104" s="13">
        <v>40250</v>
      </c>
      <c r="E104" s="2" t="s">
        <v>44</v>
      </c>
      <c r="F104" s="4" t="s">
        <v>168</v>
      </c>
      <c r="G104" s="2" t="s">
        <v>11</v>
      </c>
      <c r="H104" s="2" t="s">
        <v>12</v>
      </c>
      <c r="I104" s="2" t="s">
        <v>10</v>
      </c>
      <c r="J104" s="23">
        <v>9301000000</v>
      </c>
      <c r="K104" s="5">
        <v>102831860</v>
      </c>
      <c r="L104" s="20"/>
      <c r="M104" s="20"/>
      <c r="N104" s="20"/>
      <c r="O104" s="20"/>
      <c r="P104" s="20"/>
      <c r="Q104" s="20"/>
      <c r="R104" s="24"/>
      <c r="S104" s="24"/>
      <c r="V104" s="21">
        <f t="shared" si="1"/>
        <v>0</v>
      </c>
    </row>
    <row r="105" spans="1:22" ht="13" customHeight="1" x14ac:dyDescent="0.25">
      <c r="A105" s="2">
        <v>2010</v>
      </c>
      <c r="B105" s="3" t="s">
        <v>708</v>
      </c>
      <c r="C105" s="2" t="s">
        <v>139</v>
      </c>
      <c r="D105" s="13">
        <v>40360</v>
      </c>
      <c r="E105" s="2" t="s">
        <v>23</v>
      </c>
      <c r="F105" s="4" t="s">
        <v>146</v>
      </c>
      <c r="G105" s="2" t="s">
        <v>1</v>
      </c>
      <c r="H105" s="2" t="s">
        <v>446</v>
      </c>
      <c r="I105" s="2" t="s">
        <v>55</v>
      </c>
      <c r="J105" s="23">
        <v>5000000</v>
      </c>
      <c r="K105" s="5">
        <v>6113500</v>
      </c>
      <c r="L105" s="20"/>
      <c r="M105" s="20"/>
      <c r="N105" s="20"/>
      <c r="O105" s="20"/>
      <c r="P105" s="20"/>
      <c r="Q105" s="20"/>
      <c r="R105" s="24"/>
      <c r="S105" s="24"/>
      <c r="V105" s="21">
        <f t="shared" si="1"/>
        <v>0</v>
      </c>
    </row>
    <row r="106" spans="1:22" ht="13" customHeight="1" x14ac:dyDescent="0.25">
      <c r="A106" s="2">
        <v>2010</v>
      </c>
      <c r="B106" s="3" t="s">
        <v>709</v>
      </c>
      <c r="C106" s="2" t="s">
        <v>145</v>
      </c>
      <c r="D106" s="13">
        <v>40507</v>
      </c>
      <c r="E106" s="2" t="s">
        <v>23</v>
      </c>
      <c r="F106" s="4" t="s">
        <v>134</v>
      </c>
      <c r="G106" s="2" t="s">
        <v>5</v>
      </c>
      <c r="H106" s="2" t="s">
        <v>2</v>
      </c>
      <c r="I106" s="2" t="s">
        <v>55</v>
      </c>
      <c r="J106" s="23">
        <v>45000000</v>
      </c>
      <c r="K106" s="5">
        <v>62563500</v>
      </c>
      <c r="L106" s="20"/>
      <c r="M106" s="20"/>
      <c r="N106" s="20"/>
      <c r="O106" s="20"/>
      <c r="P106" s="20"/>
      <c r="Q106" s="20"/>
      <c r="R106" s="24"/>
      <c r="S106" s="24"/>
      <c r="V106" s="21">
        <f t="shared" si="1"/>
        <v>0</v>
      </c>
    </row>
    <row r="107" spans="1:22" ht="13" customHeight="1" x14ac:dyDescent="0.25">
      <c r="A107" s="2">
        <v>2010</v>
      </c>
      <c r="B107" s="3" t="s">
        <v>710</v>
      </c>
      <c r="C107" s="2" t="s">
        <v>140</v>
      </c>
      <c r="D107" s="13">
        <v>40542</v>
      </c>
      <c r="E107" s="2" t="s">
        <v>23</v>
      </c>
      <c r="F107" s="4" t="s">
        <v>346</v>
      </c>
      <c r="G107" s="2" t="s">
        <v>1</v>
      </c>
      <c r="H107" s="2" t="s">
        <v>440</v>
      </c>
      <c r="I107" s="2" t="s">
        <v>55</v>
      </c>
      <c r="J107" s="23">
        <v>5300000</v>
      </c>
      <c r="K107" s="5">
        <v>6962080</v>
      </c>
      <c r="L107" s="20">
        <v>244008.39</v>
      </c>
      <c r="M107" s="20"/>
      <c r="N107" s="20"/>
      <c r="O107" s="20"/>
      <c r="P107" s="20"/>
      <c r="Q107" s="20"/>
      <c r="R107" s="24"/>
      <c r="S107" s="24"/>
      <c r="V107" s="21">
        <f t="shared" si="1"/>
        <v>244008.39</v>
      </c>
    </row>
    <row r="108" spans="1:22" ht="13" customHeight="1" x14ac:dyDescent="0.25">
      <c r="A108" s="2">
        <v>2010</v>
      </c>
      <c r="B108" s="3" t="s">
        <v>711</v>
      </c>
      <c r="C108" s="2" t="s">
        <v>141</v>
      </c>
      <c r="D108" s="13">
        <v>40542</v>
      </c>
      <c r="E108" s="2" t="s">
        <v>23</v>
      </c>
      <c r="F108" s="4" t="s">
        <v>333</v>
      </c>
      <c r="G108" s="2" t="s">
        <v>5</v>
      </c>
      <c r="H108" s="2" t="s">
        <v>2</v>
      </c>
      <c r="I108" s="2" t="s">
        <v>55</v>
      </c>
      <c r="J108" s="23">
        <v>20000000</v>
      </c>
      <c r="K108" s="5">
        <v>26272000</v>
      </c>
      <c r="L108" s="20"/>
      <c r="M108" s="20"/>
      <c r="N108" s="20"/>
      <c r="O108" s="20"/>
      <c r="P108" s="20"/>
      <c r="Q108" s="20"/>
      <c r="R108" s="24"/>
      <c r="S108" s="24"/>
      <c r="V108" s="21">
        <f t="shared" si="1"/>
        <v>0</v>
      </c>
    </row>
    <row r="109" spans="1:22" ht="13" customHeight="1" x14ac:dyDescent="0.25">
      <c r="A109" s="2">
        <v>2010</v>
      </c>
      <c r="B109" s="3" t="s">
        <v>712</v>
      </c>
      <c r="C109" s="2" t="s">
        <v>142</v>
      </c>
      <c r="D109" s="13">
        <v>40542</v>
      </c>
      <c r="E109" s="2" t="s">
        <v>23</v>
      </c>
      <c r="F109" s="4" t="s">
        <v>170</v>
      </c>
      <c r="G109" s="2" t="s">
        <v>5</v>
      </c>
      <c r="H109" s="2" t="s">
        <v>2</v>
      </c>
      <c r="I109" s="2" t="s">
        <v>55</v>
      </c>
      <c r="J109" s="23">
        <v>21000000</v>
      </c>
      <c r="K109" s="5">
        <v>27585600</v>
      </c>
      <c r="L109" s="20"/>
      <c r="M109" s="20"/>
      <c r="N109" s="20"/>
      <c r="O109" s="20"/>
      <c r="P109" s="20"/>
      <c r="Q109" s="20"/>
      <c r="R109" s="24"/>
      <c r="S109" s="24"/>
      <c r="V109" s="21">
        <f t="shared" si="1"/>
        <v>0</v>
      </c>
    </row>
    <row r="110" spans="1:22" ht="13" customHeight="1" x14ac:dyDescent="0.25">
      <c r="A110" s="2">
        <v>2010</v>
      </c>
      <c r="B110" s="3" t="s">
        <v>713</v>
      </c>
      <c r="C110" s="2" t="s">
        <v>143</v>
      </c>
      <c r="D110" s="13">
        <v>40542</v>
      </c>
      <c r="E110" s="2" t="s">
        <v>23</v>
      </c>
      <c r="F110" s="4" t="s">
        <v>147</v>
      </c>
      <c r="G110" s="2" t="s">
        <v>5</v>
      </c>
      <c r="H110" s="2" t="s">
        <v>2</v>
      </c>
      <c r="I110" s="2" t="s">
        <v>55</v>
      </c>
      <c r="J110" s="23">
        <v>35000000</v>
      </c>
      <c r="K110" s="5">
        <v>45976000</v>
      </c>
      <c r="L110" s="20"/>
      <c r="M110" s="20"/>
      <c r="N110" s="20"/>
      <c r="O110" s="20"/>
      <c r="P110" s="20"/>
      <c r="Q110" s="20"/>
      <c r="R110" s="24"/>
      <c r="S110" s="24"/>
      <c r="V110" s="21">
        <f t="shared" si="1"/>
        <v>0</v>
      </c>
    </row>
    <row r="111" spans="1:22" ht="13" customHeight="1" x14ac:dyDescent="0.25">
      <c r="A111" s="2">
        <v>2010</v>
      </c>
      <c r="B111" s="14" t="s">
        <v>714</v>
      </c>
      <c r="C111" s="2" t="s">
        <v>148</v>
      </c>
      <c r="D111" s="13">
        <v>40339</v>
      </c>
      <c r="E111" s="2" t="s">
        <v>13</v>
      </c>
      <c r="F111" s="4" t="s">
        <v>168</v>
      </c>
      <c r="G111" s="2" t="s">
        <v>11</v>
      </c>
      <c r="H111" s="2" t="s">
        <v>12</v>
      </c>
      <c r="I111" s="2" t="s">
        <v>3</v>
      </c>
      <c r="J111" s="23">
        <v>77000000</v>
      </c>
      <c r="K111" s="5">
        <v>77000000</v>
      </c>
      <c r="L111" s="20"/>
      <c r="M111" s="20"/>
      <c r="N111" s="20"/>
      <c r="O111" s="20"/>
      <c r="P111" s="20"/>
      <c r="Q111" s="20"/>
      <c r="R111" s="24"/>
      <c r="S111" s="24"/>
      <c r="V111" s="21">
        <f t="shared" si="1"/>
        <v>0</v>
      </c>
    </row>
    <row r="112" spans="1:22" ht="13" customHeight="1" x14ac:dyDescent="0.25">
      <c r="A112" s="2">
        <v>2010</v>
      </c>
      <c r="B112" s="3" t="s">
        <v>841</v>
      </c>
      <c r="C112" s="2" t="s">
        <v>149</v>
      </c>
      <c r="D112" s="13">
        <v>40360</v>
      </c>
      <c r="E112" s="2" t="s">
        <v>6</v>
      </c>
      <c r="F112" s="4" t="s">
        <v>542</v>
      </c>
      <c r="G112" s="2" t="s">
        <v>5</v>
      </c>
      <c r="H112" s="2" t="s">
        <v>2</v>
      </c>
      <c r="I112" s="2" t="s">
        <v>3</v>
      </c>
      <c r="J112" s="23">
        <v>5000000</v>
      </c>
      <c r="K112" s="5">
        <v>5000000</v>
      </c>
      <c r="L112" s="20">
        <v>260927.58</v>
      </c>
      <c r="M112" s="20"/>
      <c r="N112" s="20"/>
      <c r="O112" s="20"/>
      <c r="P112" s="20"/>
      <c r="Q112" s="20"/>
      <c r="R112" s="24"/>
      <c r="S112" s="24"/>
      <c r="V112" s="21">
        <f t="shared" si="1"/>
        <v>260927.58</v>
      </c>
    </row>
    <row r="113" spans="1:22" ht="13" customHeight="1" x14ac:dyDescent="0.25">
      <c r="A113" s="2">
        <v>2010</v>
      </c>
      <c r="B113" s="3" t="s">
        <v>715</v>
      </c>
      <c r="C113" s="2" t="s">
        <v>150</v>
      </c>
      <c r="D113" s="13">
        <v>40360</v>
      </c>
      <c r="E113" s="2" t="s">
        <v>20</v>
      </c>
      <c r="F113" s="4" t="s">
        <v>543</v>
      </c>
      <c r="G113" s="2" t="s">
        <v>1</v>
      </c>
      <c r="H113" s="2" t="s">
        <v>451</v>
      </c>
      <c r="I113" s="2" t="s">
        <v>15</v>
      </c>
      <c r="J113" s="5">
        <v>5200000</v>
      </c>
      <c r="K113" s="5">
        <v>7885362.5200000005</v>
      </c>
      <c r="L113" s="20">
        <v>505993.52</v>
      </c>
      <c r="M113" s="20">
        <v>-14013.96</v>
      </c>
      <c r="N113" s="20"/>
      <c r="O113" s="20"/>
      <c r="P113" s="20"/>
      <c r="Q113" s="20"/>
      <c r="R113" s="24"/>
      <c r="S113" s="24"/>
      <c r="V113" s="21">
        <f t="shared" si="1"/>
        <v>491979.56</v>
      </c>
    </row>
    <row r="114" spans="1:22" ht="13" customHeight="1" x14ac:dyDescent="0.25">
      <c r="A114" s="2">
        <v>2010</v>
      </c>
      <c r="B114" s="3" t="s">
        <v>716</v>
      </c>
      <c r="C114" s="2" t="s">
        <v>151</v>
      </c>
      <c r="D114" s="13">
        <v>40402</v>
      </c>
      <c r="E114" s="2" t="s">
        <v>6</v>
      </c>
      <c r="F114" s="4" t="s">
        <v>169</v>
      </c>
      <c r="G114" s="2" t="s">
        <v>5</v>
      </c>
      <c r="H114" s="2" t="s">
        <v>2</v>
      </c>
      <c r="I114" s="2" t="s">
        <v>3</v>
      </c>
      <c r="J114" s="5">
        <v>50000000</v>
      </c>
      <c r="K114" s="5">
        <v>50000000</v>
      </c>
      <c r="L114" s="20"/>
      <c r="M114" s="20"/>
      <c r="N114" s="20"/>
      <c r="O114" s="20"/>
      <c r="P114" s="20"/>
      <c r="Q114" s="20"/>
      <c r="R114" s="24"/>
      <c r="S114" s="24"/>
      <c r="V114" s="21">
        <f t="shared" si="1"/>
        <v>0</v>
      </c>
    </row>
    <row r="115" spans="1:22" ht="13" customHeight="1" x14ac:dyDescent="0.25">
      <c r="A115" s="2">
        <v>2010</v>
      </c>
      <c r="B115" s="3" t="s">
        <v>848</v>
      </c>
      <c r="C115" s="2" t="s">
        <v>152</v>
      </c>
      <c r="D115" s="13">
        <v>40416</v>
      </c>
      <c r="E115" s="2" t="s">
        <v>14</v>
      </c>
      <c r="F115" s="4" t="s">
        <v>170</v>
      </c>
      <c r="G115" s="2" t="s">
        <v>5</v>
      </c>
      <c r="H115" s="2" t="s">
        <v>2</v>
      </c>
      <c r="I115" s="2" t="s">
        <v>3</v>
      </c>
      <c r="J115" s="5">
        <v>75000000</v>
      </c>
      <c r="K115" s="5">
        <v>75000000</v>
      </c>
      <c r="L115" s="20"/>
      <c r="M115" s="20"/>
      <c r="N115" s="20"/>
      <c r="O115" s="20"/>
      <c r="P115" s="20"/>
      <c r="Q115" s="20"/>
      <c r="R115" s="24"/>
      <c r="S115" s="24"/>
      <c r="V115" s="21">
        <f t="shared" si="1"/>
        <v>0</v>
      </c>
    </row>
    <row r="116" spans="1:22" ht="13" customHeight="1" x14ac:dyDescent="0.25">
      <c r="A116" s="2">
        <v>2010</v>
      </c>
      <c r="B116" s="3" t="s">
        <v>717</v>
      </c>
      <c r="C116" s="2" t="s">
        <v>153</v>
      </c>
      <c r="D116" s="13">
        <v>40430</v>
      </c>
      <c r="E116" s="2" t="s">
        <v>14</v>
      </c>
      <c r="F116" s="4" t="s">
        <v>171</v>
      </c>
      <c r="G116" s="2" t="s">
        <v>5</v>
      </c>
      <c r="H116" s="2" t="s">
        <v>2</v>
      </c>
      <c r="I116" s="2" t="s">
        <v>3</v>
      </c>
      <c r="J116" s="5">
        <v>100000000</v>
      </c>
      <c r="K116" s="5">
        <v>100000000</v>
      </c>
      <c r="L116" s="20"/>
      <c r="M116" s="20"/>
      <c r="N116" s="20"/>
      <c r="O116" s="20"/>
      <c r="P116" s="20"/>
      <c r="Q116" s="20"/>
      <c r="R116" s="24"/>
      <c r="S116" s="24"/>
      <c r="V116" s="21">
        <f t="shared" si="1"/>
        <v>0</v>
      </c>
    </row>
    <row r="117" spans="1:22" ht="13" customHeight="1" x14ac:dyDescent="0.25">
      <c r="A117" s="2">
        <v>2010</v>
      </c>
      <c r="B117" s="3" t="s">
        <v>718</v>
      </c>
      <c r="C117" s="2" t="s">
        <v>154</v>
      </c>
      <c r="D117" s="13">
        <v>40465</v>
      </c>
      <c r="E117" s="2" t="s">
        <v>6</v>
      </c>
      <c r="F117" s="4" t="s">
        <v>172</v>
      </c>
      <c r="G117" s="2" t="s">
        <v>5</v>
      </c>
      <c r="H117" s="2" t="s">
        <v>2</v>
      </c>
      <c r="I117" s="2" t="s">
        <v>3</v>
      </c>
      <c r="J117" s="5">
        <v>25000000</v>
      </c>
      <c r="K117" s="5">
        <v>25000000</v>
      </c>
      <c r="L117" s="20"/>
      <c r="M117" s="20"/>
      <c r="N117" s="20"/>
      <c r="O117" s="20"/>
      <c r="P117" s="20"/>
      <c r="Q117" s="20"/>
      <c r="R117" s="24"/>
      <c r="S117" s="24"/>
      <c r="V117" s="21">
        <f t="shared" si="1"/>
        <v>0</v>
      </c>
    </row>
    <row r="118" spans="1:22" ht="13" customHeight="1" x14ac:dyDescent="0.25">
      <c r="A118" s="2">
        <v>2010</v>
      </c>
      <c r="B118" s="3" t="s">
        <v>719</v>
      </c>
      <c r="C118" s="2" t="s">
        <v>155</v>
      </c>
      <c r="D118" s="13">
        <v>40473</v>
      </c>
      <c r="E118" s="2" t="s">
        <v>6</v>
      </c>
      <c r="F118" s="4" t="s">
        <v>173</v>
      </c>
      <c r="G118" s="2" t="s">
        <v>5</v>
      </c>
      <c r="H118" s="2" t="s">
        <v>2</v>
      </c>
      <c r="I118" s="2" t="s">
        <v>3</v>
      </c>
      <c r="J118" s="5">
        <v>25000000</v>
      </c>
      <c r="K118" s="5">
        <v>25000000</v>
      </c>
      <c r="L118" s="20"/>
      <c r="M118" s="20"/>
      <c r="N118" s="20"/>
      <c r="O118" s="20"/>
      <c r="P118" s="20"/>
      <c r="Q118" s="20"/>
      <c r="R118" s="24"/>
      <c r="S118" s="24"/>
      <c r="V118" s="21">
        <f t="shared" si="1"/>
        <v>0</v>
      </c>
    </row>
    <row r="119" spans="1:22" ht="13" customHeight="1" x14ac:dyDescent="0.25">
      <c r="A119" s="2">
        <v>2010</v>
      </c>
      <c r="B119" s="3" t="s">
        <v>720</v>
      </c>
      <c r="C119" s="2" t="s">
        <v>156</v>
      </c>
      <c r="D119" s="13">
        <v>40500</v>
      </c>
      <c r="E119" s="2" t="s">
        <v>6</v>
      </c>
      <c r="F119" s="4" t="s">
        <v>147</v>
      </c>
      <c r="G119" s="2" t="s">
        <v>5</v>
      </c>
      <c r="H119" s="2" t="s">
        <v>2</v>
      </c>
      <c r="I119" s="2" t="s">
        <v>3</v>
      </c>
      <c r="J119" s="5">
        <v>50000000</v>
      </c>
      <c r="K119" s="5">
        <v>50000000</v>
      </c>
      <c r="L119" s="20"/>
      <c r="M119" s="20"/>
      <c r="N119" s="20"/>
      <c r="O119" s="20"/>
      <c r="P119" s="20"/>
      <c r="Q119" s="20"/>
      <c r="R119" s="24"/>
      <c r="S119" s="24"/>
      <c r="V119" s="21">
        <f t="shared" si="1"/>
        <v>0</v>
      </c>
    </row>
    <row r="120" spans="1:22" ht="13" customHeight="1" x14ac:dyDescent="0.25">
      <c r="A120" s="2">
        <v>2010</v>
      </c>
      <c r="B120" s="3" t="s">
        <v>721</v>
      </c>
      <c r="C120" s="2" t="s">
        <v>157</v>
      </c>
      <c r="D120" s="13">
        <v>40500</v>
      </c>
      <c r="E120" s="2" t="s">
        <v>6</v>
      </c>
      <c r="F120" s="4" t="s">
        <v>174</v>
      </c>
      <c r="G120" s="2" t="s">
        <v>5</v>
      </c>
      <c r="H120" s="2" t="s">
        <v>2</v>
      </c>
      <c r="I120" s="2" t="s">
        <v>3</v>
      </c>
      <c r="J120" s="5">
        <v>25000000</v>
      </c>
      <c r="K120" s="5">
        <v>25000000</v>
      </c>
      <c r="L120" s="20"/>
      <c r="M120" s="20"/>
      <c r="N120" s="20"/>
      <c r="O120" s="20"/>
      <c r="P120" s="20"/>
      <c r="Q120" s="20"/>
      <c r="R120" s="24"/>
      <c r="S120" s="24"/>
      <c r="V120" s="21">
        <f t="shared" si="1"/>
        <v>0</v>
      </c>
    </row>
    <row r="121" spans="1:22" ht="13" customHeight="1" x14ac:dyDescent="0.25">
      <c r="A121" s="2">
        <v>2010</v>
      </c>
      <c r="B121" s="3" t="s">
        <v>722</v>
      </c>
      <c r="C121" s="2" t="s">
        <v>158</v>
      </c>
      <c r="D121" s="13">
        <v>40507</v>
      </c>
      <c r="E121" s="2" t="s">
        <v>13</v>
      </c>
      <c r="F121" s="4" t="s">
        <v>175</v>
      </c>
      <c r="G121" s="2" t="s">
        <v>4</v>
      </c>
      <c r="H121" s="2" t="s">
        <v>61</v>
      </c>
      <c r="I121" s="2" t="s">
        <v>3</v>
      </c>
      <c r="J121" s="5">
        <v>200000000</v>
      </c>
      <c r="K121" s="5">
        <v>200000000</v>
      </c>
      <c r="L121" s="20"/>
      <c r="M121" s="20"/>
      <c r="N121" s="20"/>
      <c r="O121" s="20"/>
      <c r="P121" s="20"/>
      <c r="Q121" s="20"/>
      <c r="R121" s="24"/>
      <c r="S121" s="24"/>
      <c r="V121" s="21">
        <f t="shared" si="1"/>
        <v>0</v>
      </c>
    </row>
    <row r="122" spans="1:22" ht="13" customHeight="1" x14ac:dyDescent="0.25">
      <c r="A122" s="2">
        <v>2010</v>
      </c>
      <c r="B122" s="3" t="s">
        <v>829</v>
      </c>
      <c r="C122" s="2" t="s">
        <v>159</v>
      </c>
      <c r="D122" s="13">
        <v>40507</v>
      </c>
      <c r="E122" s="2" t="s">
        <v>6</v>
      </c>
      <c r="F122" s="4" t="s">
        <v>176</v>
      </c>
      <c r="G122" s="2" t="s">
        <v>5</v>
      </c>
      <c r="H122" s="2" t="s">
        <v>2</v>
      </c>
      <c r="I122" s="2" t="s">
        <v>3</v>
      </c>
      <c r="J122" s="5">
        <v>20000000</v>
      </c>
      <c r="K122" s="5">
        <v>20000000</v>
      </c>
      <c r="L122" s="20">
        <v>3402551</v>
      </c>
      <c r="M122" s="20"/>
      <c r="N122" s="20">
        <v>50000</v>
      </c>
      <c r="O122" s="20">
        <v>-14026.3</v>
      </c>
      <c r="P122" s="20"/>
      <c r="Q122" s="20"/>
      <c r="R122" s="24"/>
      <c r="S122" s="24"/>
      <c r="V122" s="21">
        <f t="shared" si="1"/>
        <v>3438524.7</v>
      </c>
    </row>
    <row r="123" spans="1:22" ht="13" customHeight="1" x14ac:dyDescent="0.25">
      <c r="A123" s="2">
        <v>2010</v>
      </c>
      <c r="B123" s="3" t="s">
        <v>723</v>
      </c>
      <c r="C123" s="2" t="s">
        <v>160</v>
      </c>
      <c r="D123" s="13">
        <v>40507</v>
      </c>
      <c r="E123" s="2" t="s">
        <v>6</v>
      </c>
      <c r="F123" s="4" t="s">
        <v>544</v>
      </c>
      <c r="G123" s="2" t="s">
        <v>5</v>
      </c>
      <c r="H123" s="2" t="s">
        <v>2</v>
      </c>
      <c r="I123" s="2" t="s">
        <v>3</v>
      </c>
      <c r="J123" s="5">
        <v>6000000</v>
      </c>
      <c r="K123" s="5">
        <v>6000000</v>
      </c>
      <c r="L123" s="20">
        <v>-13179.78</v>
      </c>
      <c r="M123" s="20"/>
      <c r="N123" s="20"/>
      <c r="O123" s="20"/>
      <c r="P123" s="20"/>
      <c r="Q123" s="20"/>
      <c r="R123" s="24"/>
      <c r="S123" s="24"/>
      <c r="V123" s="21">
        <f t="shared" si="1"/>
        <v>-13179.78</v>
      </c>
    </row>
    <row r="124" spans="1:22" ht="13" customHeight="1" x14ac:dyDescent="0.25">
      <c r="A124" s="2">
        <v>2010</v>
      </c>
      <c r="B124" s="3" t="s">
        <v>724</v>
      </c>
      <c r="C124" s="2" t="s">
        <v>161</v>
      </c>
      <c r="D124" s="13">
        <v>40507</v>
      </c>
      <c r="E124" s="2" t="s">
        <v>6</v>
      </c>
      <c r="F124" s="4" t="s">
        <v>177</v>
      </c>
      <c r="G124" s="2" t="s">
        <v>5</v>
      </c>
      <c r="H124" s="2" t="s">
        <v>2</v>
      </c>
      <c r="I124" s="2" t="s">
        <v>3</v>
      </c>
      <c r="J124" s="5">
        <v>100000000</v>
      </c>
      <c r="K124" s="5">
        <v>100000000</v>
      </c>
      <c r="L124" s="20"/>
      <c r="M124" s="20"/>
      <c r="N124" s="20"/>
      <c r="O124" s="20"/>
      <c r="P124" s="20"/>
      <c r="Q124" s="20"/>
      <c r="R124" s="24"/>
      <c r="S124" s="24"/>
      <c r="V124" s="21">
        <f t="shared" si="1"/>
        <v>0</v>
      </c>
    </row>
    <row r="125" spans="1:22" ht="13" customHeight="1" x14ac:dyDescent="0.25">
      <c r="A125" s="2">
        <v>2010</v>
      </c>
      <c r="B125" s="3" t="s">
        <v>725</v>
      </c>
      <c r="C125" s="2" t="s">
        <v>162</v>
      </c>
      <c r="D125" s="13">
        <v>40507</v>
      </c>
      <c r="E125" s="2" t="s">
        <v>6</v>
      </c>
      <c r="F125" s="4" t="s">
        <v>178</v>
      </c>
      <c r="G125" s="2" t="s">
        <v>5</v>
      </c>
      <c r="H125" s="2" t="s">
        <v>2</v>
      </c>
      <c r="I125" s="2" t="s">
        <v>3</v>
      </c>
      <c r="J125" s="5">
        <v>25000000</v>
      </c>
      <c r="K125" s="5">
        <v>25000000</v>
      </c>
      <c r="L125" s="20"/>
      <c r="M125" s="20"/>
      <c r="N125" s="20"/>
      <c r="O125" s="20"/>
      <c r="P125" s="20"/>
      <c r="Q125" s="20"/>
      <c r="R125" s="24"/>
      <c r="S125" s="24"/>
      <c r="V125" s="21">
        <f t="shared" si="1"/>
        <v>0</v>
      </c>
    </row>
    <row r="126" spans="1:22" ht="13" customHeight="1" x14ac:dyDescent="0.25">
      <c r="A126" s="2">
        <v>2010</v>
      </c>
      <c r="B126" s="3" t="s">
        <v>726</v>
      </c>
      <c r="C126" s="2" t="s">
        <v>163</v>
      </c>
      <c r="D126" s="13">
        <v>40507</v>
      </c>
      <c r="E126" s="2" t="s">
        <v>14</v>
      </c>
      <c r="F126" s="4" t="s">
        <v>179</v>
      </c>
      <c r="G126" s="2" t="s">
        <v>5</v>
      </c>
      <c r="H126" s="2" t="s">
        <v>2</v>
      </c>
      <c r="I126" s="2" t="s">
        <v>3</v>
      </c>
      <c r="J126" s="5">
        <v>50000000</v>
      </c>
      <c r="K126" s="5">
        <v>50000000</v>
      </c>
      <c r="L126" s="20"/>
      <c r="M126" s="20"/>
      <c r="N126" s="20"/>
      <c r="O126" s="20"/>
      <c r="P126" s="20"/>
      <c r="Q126" s="20"/>
      <c r="R126" s="24"/>
      <c r="S126" s="24"/>
      <c r="V126" s="21">
        <f t="shared" si="1"/>
        <v>0</v>
      </c>
    </row>
    <row r="127" spans="1:22" ht="13" customHeight="1" x14ac:dyDescent="0.25">
      <c r="A127" s="2">
        <v>2010</v>
      </c>
      <c r="B127" s="3" t="s">
        <v>727</v>
      </c>
      <c r="C127" s="2" t="s">
        <v>164</v>
      </c>
      <c r="D127" s="13">
        <v>40507</v>
      </c>
      <c r="E127" s="2" t="s">
        <v>14</v>
      </c>
      <c r="F127" s="4" t="s">
        <v>180</v>
      </c>
      <c r="G127" s="2" t="s">
        <v>11</v>
      </c>
      <c r="H127" s="2" t="s">
        <v>61</v>
      </c>
      <c r="I127" s="2" t="s">
        <v>3</v>
      </c>
      <c r="J127" s="5">
        <v>30000000</v>
      </c>
      <c r="K127" s="5">
        <v>30000000</v>
      </c>
      <c r="L127" s="20"/>
      <c r="M127" s="20"/>
      <c r="N127" s="20"/>
      <c r="O127" s="20"/>
      <c r="P127" s="20"/>
      <c r="Q127" s="20"/>
      <c r="R127" s="24"/>
      <c r="S127" s="24"/>
      <c r="V127" s="21">
        <f t="shared" si="1"/>
        <v>0</v>
      </c>
    </row>
    <row r="128" spans="1:22" ht="13" customHeight="1" x14ac:dyDescent="0.25">
      <c r="A128" s="2">
        <v>2010</v>
      </c>
      <c r="B128" s="3" t="s">
        <v>728</v>
      </c>
      <c r="C128" s="2" t="s">
        <v>165</v>
      </c>
      <c r="D128" s="13">
        <v>40514</v>
      </c>
      <c r="E128" s="2" t="s">
        <v>14</v>
      </c>
      <c r="F128" s="4" t="s">
        <v>181</v>
      </c>
      <c r="G128" s="2" t="s">
        <v>26</v>
      </c>
      <c r="H128" s="2" t="s">
        <v>27</v>
      </c>
      <c r="I128" s="2" t="s">
        <v>3</v>
      </c>
      <c r="J128" s="5">
        <v>20000000</v>
      </c>
      <c r="K128" s="5">
        <v>20000000</v>
      </c>
      <c r="L128" s="20">
        <v>3233540.17</v>
      </c>
      <c r="M128" s="20">
        <v>1330132.57</v>
      </c>
      <c r="N128" s="20"/>
      <c r="O128" s="20"/>
      <c r="P128" s="20"/>
      <c r="Q128" s="20"/>
      <c r="R128" s="24"/>
      <c r="S128" s="24"/>
      <c r="V128" s="21">
        <f t="shared" si="1"/>
        <v>4563672.74</v>
      </c>
    </row>
    <row r="129" spans="1:22" ht="13" customHeight="1" x14ac:dyDescent="0.25">
      <c r="A129" s="2">
        <v>2010</v>
      </c>
      <c r="B129" s="3" t="s">
        <v>833</v>
      </c>
      <c r="C129" s="2" t="s">
        <v>166</v>
      </c>
      <c r="D129" s="13">
        <v>40528</v>
      </c>
      <c r="E129" s="2" t="s">
        <v>14</v>
      </c>
      <c r="F129" s="4" t="s">
        <v>182</v>
      </c>
      <c r="G129" s="2" t="s">
        <v>1</v>
      </c>
      <c r="H129" s="2" t="s">
        <v>451</v>
      </c>
      <c r="I129" s="2" t="s">
        <v>3</v>
      </c>
      <c r="J129" s="5">
        <v>20000000</v>
      </c>
      <c r="K129" s="5">
        <v>20000000</v>
      </c>
      <c r="L129" s="20">
        <v>5178219.8099999996</v>
      </c>
      <c r="M129" s="20">
        <v>1629270.22</v>
      </c>
      <c r="N129" s="20">
        <v>-67596.570000000007</v>
      </c>
      <c r="O129" s="20"/>
      <c r="P129" s="20"/>
      <c r="Q129" s="20"/>
      <c r="R129" s="24"/>
      <c r="S129" s="24"/>
      <c r="V129" s="21">
        <f t="shared" si="1"/>
        <v>6739893.459999999</v>
      </c>
    </row>
    <row r="130" spans="1:22" ht="13" customHeight="1" x14ac:dyDescent="0.25">
      <c r="A130" s="2">
        <v>2010</v>
      </c>
      <c r="B130" s="3" t="s">
        <v>729</v>
      </c>
      <c r="C130" s="2" t="s">
        <v>167</v>
      </c>
      <c r="D130" s="13">
        <v>40542</v>
      </c>
      <c r="E130" s="2" t="s">
        <v>13</v>
      </c>
      <c r="F130" s="4" t="s">
        <v>527</v>
      </c>
      <c r="G130" s="2" t="s">
        <v>1</v>
      </c>
      <c r="H130" s="2" t="s">
        <v>442</v>
      </c>
      <c r="I130" s="2" t="s">
        <v>3</v>
      </c>
      <c r="J130" s="5">
        <v>150000000</v>
      </c>
      <c r="K130" s="5">
        <v>150000000</v>
      </c>
      <c r="L130" s="20">
        <v>29162611.449999999</v>
      </c>
      <c r="M130" s="20"/>
      <c r="N130" s="20">
        <v>22842748.289999999</v>
      </c>
      <c r="O130" s="20"/>
      <c r="P130" s="20"/>
      <c r="Q130" s="20"/>
      <c r="R130" s="24"/>
      <c r="S130" s="24"/>
      <c r="V130" s="21">
        <f t="shared" si="1"/>
        <v>52005359.739999995</v>
      </c>
    </row>
    <row r="131" spans="1:22" ht="13" customHeight="1" x14ac:dyDescent="0.25">
      <c r="A131" s="2">
        <v>2011</v>
      </c>
      <c r="B131" s="3" t="s">
        <v>834</v>
      </c>
      <c r="C131" s="2" t="s">
        <v>183</v>
      </c>
      <c r="D131" s="13">
        <v>40703</v>
      </c>
      <c r="E131" s="2" t="s">
        <v>14</v>
      </c>
      <c r="F131" s="4" t="s">
        <v>193</v>
      </c>
      <c r="G131" s="2" t="s">
        <v>7</v>
      </c>
      <c r="H131" s="2" t="s">
        <v>367</v>
      </c>
      <c r="I131" s="2" t="s">
        <v>3</v>
      </c>
      <c r="J131" s="5">
        <v>50000000</v>
      </c>
      <c r="K131" s="5">
        <v>50000000</v>
      </c>
      <c r="L131" s="20">
        <v>17419794.899999999</v>
      </c>
      <c r="M131" s="20">
        <v>14632415.51</v>
      </c>
      <c r="N131" s="20">
        <v>2428904.29</v>
      </c>
      <c r="O131" s="20"/>
      <c r="P131" s="20"/>
      <c r="Q131" s="20"/>
      <c r="R131" s="24"/>
      <c r="S131" s="24"/>
      <c r="V131" s="21">
        <f t="shared" si="1"/>
        <v>34481114.699999996</v>
      </c>
    </row>
    <row r="132" spans="1:22" ht="13" customHeight="1" x14ac:dyDescent="0.25">
      <c r="A132" s="2">
        <v>2011</v>
      </c>
      <c r="B132" s="3" t="s">
        <v>701</v>
      </c>
      <c r="C132" s="2" t="s">
        <v>184</v>
      </c>
      <c r="D132" s="13">
        <v>40710</v>
      </c>
      <c r="E132" s="2" t="s">
        <v>6</v>
      </c>
      <c r="F132" s="4" t="s">
        <v>194</v>
      </c>
      <c r="G132" s="2" t="s">
        <v>5</v>
      </c>
      <c r="H132" s="2" t="s">
        <v>2</v>
      </c>
      <c r="I132" s="2" t="s">
        <v>3</v>
      </c>
      <c r="J132" s="5">
        <v>25000000</v>
      </c>
      <c r="K132" s="5">
        <v>25000000</v>
      </c>
      <c r="L132" s="20"/>
      <c r="M132" s="20"/>
      <c r="N132" s="20"/>
      <c r="O132" s="20"/>
      <c r="P132" s="20"/>
      <c r="Q132" s="20"/>
      <c r="R132" s="24"/>
      <c r="S132" s="24"/>
      <c r="V132" s="21">
        <f t="shared" si="1"/>
        <v>0</v>
      </c>
    </row>
    <row r="133" spans="1:22" ht="13" customHeight="1" x14ac:dyDescent="0.25">
      <c r="A133" s="2">
        <v>2011</v>
      </c>
      <c r="B133" s="3" t="s">
        <v>835</v>
      </c>
      <c r="C133" s="2" t="s">
        <v>185</v>
      </c>
      <c r="D133" s="13">
        <v>40710</v>
      </c>
      <c r="E133" s="2" t="s">
        <v>14</v>
      </c>
      <c r="F133" s="4" t="s">
        <v>334</v>
      </c>
      <c r="G133" s="2" t="s">
        <v>5</v>
      </c>
      <c r="H133" s="2" t="s">
        <v>2</v>
      </c>
      <c r="I133" s="2" t="s">
        <v>3</v>
      </c>
      <c r="J133" s="23">
        <v>25000000</v>
      </c>
      <c r="K133" s="5">
        <v>25000000</v>
      </c>
      <c r="L133" s="20">
        <v>10738791.51</v>
      </c>
      <c r="M133" s="20">
        <v>5235982.87</v>
      </c>
      <c r="N133" s="20">
        <v>1743430.62</v>
      </c>
      <c r="O133" s="20"/>
      <c r="P133" s="20"/>
      <c r="Q133" s="20"/>
      <c r="R133" s="24"/>
      <c r="S133" s="24"/>
      <c r="V133" s="21">
        <f t="shared" si="1"/>
        <v>17718205</v>
      </c>
    </row>
    <row r="134" spans="1:22" ht="13" customHeight="1" x14ac:dyDescent="0.25">
      <c r="A134" s="2">
        <v>2011</v>
      </c>
      <c r="B134" s="3" t="s">
        <v>702</v>
      </c>
      <c r="C134" s="2" t="s">
        <v>186</v>
      </c>
      <c r="D134" s="13">
        <v>40721</v>
      </c>
      <c r="E134" s="2" t="s">
        <v>13</v>
      </c>
      <c r="F134" s="4" t="s">
        <v>335</v>
      </c>
      <c r="G134" s="2" t="s">
        <v>4</v>
      </c>
      <c r="H134" s="2" t="s">
        <v>287</v>
      </c>
      <c r="I134" s="2" t="s">
        <v>3</v>
      </c>
      <c r="J134" s="23">
        <v>300000000</v>
      </c>
      <c r="K134" s="5">
        <v>300000000</v>
      </c>
      <c r="L134" s="20">
        <v>216653</v>
      </c>
      <c r="M134" s="20"/>
      <c r="N134" s="20"/>
      <c r="O134" s="20"/>
      <c r="P134" s="20"/>
      <c r="Q134" s="20"/>
      <c r="R134" s="24"/>
      <c r="S134" s="24"/>
      <c r="V134" s="21">
        <f t="shared" si="1"/>
        <v>216653</v>
      </c>
    </row>
    <row r="135" spans="1:22" ht="13" customHeight="1" x14ac:dyDescent="0.25">
      <c r="A135" s="2">
        <v>2011</v>
      </c>
      <c r="B135" s="14" t="s">
        <v>822</v>
      </c>
      <c r="C135" s="2" t="s">
        <v>187</v>
      </c>
      <c r="D135" s="13">
        <v>40731</v>
      </c>
      <c r="E135" s="2" t="s">
        <v>14</v>
      </c>
      <c r="F135" s="4" t="s">
        <v>540</v>
      </c>
      <c r="G135" s="2" t="s">
        <v>11</v>
      </c>
      <c r="H135" s="2" t="s">
        <v>12</v>
      </c>
      <c r="I135" s="2" t="s">
        <v>3</v>
      </c>
      <c r="J135" s="23">
        <v>54500000</v>
      </c>
      <c r="K135" s="5">
        <v>54500000</v>
      </c>
      <c r="L135" s="20">
        <v>6281926.0599999996</v>
      </c>
      <c r="M135" s="20"/>
      <c r="N135" s="20"/>
      <c r="O135" s="20"/>
      <c r="P135" s="20">
        <v>1546201.86</v>
      </c>
      <c r="Q135" s="20"/>
      <c r="R135" s="24"/>
      <c r="S135" s="24"/>
      <c r="V135" s="21">
        <f t="shared" si="1"/>
        <v>7828127.9199999999</v>
      </c>
    </row>
    <row r="136" spans="1:22" ht="13" customHeight="1" x14ac:dyDescent="0.25">
      <c r="A136" s="2">
        <v>2011</v>
      </c>
      <c r="B136" s="3" t="s">
        <v>703</v>
      </c>
      <c r="C136" s="2" t="s">
        <v>188</v>
      </c>
      <c r="D136" s="13">
        <v>40802</v>
      </c>
      <c r="E136" s="2" t="s">
        <v>6</v>
      </c>
      <c r="F136" s="4" t="s">
        <v>195</v>
      </c>
      <c r="G136" s="2" t="s">
        <v>5</v>
      </c>
      <c r="H136" s="2" t="s">
        <v>2</v>
      </c>
      <c r="I136" s="2" t="s">
        <v>3</v>
      </c>
      <c r="J136" s="23">
        <v>25000000</v>
      </c>
      <c r="K136" s="5">
        <v>25000000</v>
      </c>
      <c r="L136" s="20"/>
      <c r="M136" s="20"/>
      <c r="N136" s="20"/>
      <c r="O136" s="20"/>
      <c r="P136" s="20"/>
      <c r="Q136" s="20"/>
      <c r="R136" s="24"/>
      <c r="S136" s="24"/>
      <c r="V136" s="21">
        <f t="shared" si="1"/>
        <v>0</v>
      </c>
    </row>
    <row r="137" spans="1:22" ht="13" customHeight="1" x14ac:dyDescent="0.25">
      <c r="A137" s="2">
        <v>2011</v>
      </c>
      <c r="B137" s="3" t="s">
        <v>704</v>
      </c>
      <c r="C137" s="2" t="s">
        <v>189</v>
      </c>
      <c r="D137" s="13">
        <v>40806</v>
      </c>
      <c r="E137" s="2" t="s">
        <v>6</v>
      </c>
      <c r="F137" s="4" t="s">
        <v>196</v>
      </c>
      <c r="G137" s="2" t="s">
        <v>5</v>
      </c>
      <c r="H137" s="2" t="s">
        <v>2</v>
      </c>
      <c r="I137" s="2" t="s">
        <v>3</v>
      </c>
      <c r="J137" s="23">
        <v>25000000</v>
      </c>
      <c r="K137" s="5">
        <v>25000000</v>
      </c>
      <c r="L137" s="20"/>
      <c r="M137" s="20"/>
      <c r="N137" s="20"/>
      <c r="O137" s="20"/>
      <c r="P137" s="20"/>
      <c r="Q137" s="20"/>
      <c r="R137" s="24"/>
      <c r="S137" s="24"/>
      <c r="V137" s="21">
        <f t="shared" si="1"/>
        <v>0</v>
      </c>
    </row>
    <row r="138" spans="1:22" ht="13" customHeight="1" x14ac:dyDescent="0.25">
      <c r="A138" s="2">
        <v>2011</v>
      </c>
      <c r="B138" s="3" t="s">
        <v>705</v>
      </c>
      <c r="C138" s="2" t="s">
        <v>190</v>
      </c>
      <c r="D138" s="13">
        <v>40900</v>
      </c>
      <c r="E138" s="2" t="s">
        <v>6</v>
      </c>
      <c r="F138" s="4" t="s">
        <v>197</v>
      </c>
      <c r="G138" s="2" t="s">
        <v>5</v>
      </c>
      <c r="H138" s="2" t="s">
        <v>2</v>
      </c>
      <c r="I138" s="2" t="s">
        <v>3</v>
      </c>
      <c r="J138" s="23">
        <v>25000000</v>
      </c>
      <c r="K138" s="5">
        <v>25000000</v>
      </c>
      <c r="L138" s="20"/>
      <c r="M138" s="20"/>
      <c r="N138" s="20"/>
      <c r="O138" s="20"/>
      <c r="P138" s="20"/>
      <c r="Q138" s="20"/>
      <c r="R138" s="24"/>
      <c r="S138" s="24"/>
      <c r="V138" s="21">
        <f t="shared" si="1"/>
        <v>0</v>
      </c>
    </row>
    <row r="139" spans="1:22" ht="13" customHeight="1" x14ac:dyDescent="0.25">
      <c r="A139" s="2">
        <v>2011</v>
      </c>
      <c r="B139" s="3" t="s">
        <v>706</v>
      </c>
      <c r="C139" s="2" t="s">
        <v>191</v>
      </c>
      <c r="D139" s="13">
        <v>40900</v>
      </c>
      <c r="E139" s="2" t="s">
        <v>6</v>
      </c>
      <c r="F139" s="4" t="s">
        <v>198</v>
      </c>
      <c r="G139" s="2" t="s">
        <v>5</v>
      </c>
      <c r="H139" s="2" t="s">
        <v>2</v>
      </c>
      <c r="I139" s="2" t="s">
        <v>3</v>
      </c>
      <c r="J139" s="23">
        <v>25000000</v>
      </c>
      <c r="K139" s="5">
        <v>25000000</v>
      </c>
      <c r="L139" s="20"/>
      <c r="M139" s="20"/>
      <c r="N139" s="20"/>
      <c r="O139" s="20"/>
      <c r="P139" s="20"/>
      <c r="Q139" s="20"/>
      <c r="R139" s="24"/>
      <c r="S139" s="24"/>
      <c r="V139" s="21">
        <f t="shared" ref="V139:V202" si="2">SUM(L139:U139)</f>
        <v>0</v>
      </c>
    </row>
    <row r="140" spans="1:22" ht="13" customHeight="1" x14ac:dyDescent="0.25">
      <c r="A140" s="2">
        <v>2011</v>
      </c>
      <c r="B140" s="3" t="s">
        <v>823</v>
      </c>
      <c r="C140" s="2" t="s">
        <v>192</v>
      </c>
      <c r="D140" s="13">
        <v>41271</v>
      </c>
      <c r="E140" s="2" t="s">
        <v>6</v>
      </c>
      <c r="F140" s="4" t="s">
        <v>541</v>
      </c>
      <c r="G140" s="2" t="s">
        <v>26</v>
      </c>
      <c r="H140" s="2" t="s">
        <v>539</v>
      </c>
      <c r="I140" s="2" t="s">
        <v>3</v>
      </c>
      <c r="J140" s="23">
        <v>26000000</v>
      </c>
      <c r="K140" s="5">
        <v>26000000</v>
      </c>
      <c r="L140" s="20">
        <v>7581106.4299999997</v>
      </c>
      <c r="M140" s="20">
        <v>4000000</v>
      </c>
      <c r="N140" s="20">
        <v>1227000</v>
      </c>
      <c r="O140" s="20">
        <v>2276390</v>
      </c>
      <c r="P140" s="20">
        <v>-227600.03</v>
      </c>
      <c r="Q140" s="20"/>
      <c r="R140" s="24"/>
      <c r="S140" s="24"/>
      <c r="V140" s="21">
        <f t="shared" si="2"/>
        <v>14856896.4</v>
      </c>
    </row>
    <row r="141" spans="1:22" ht="13" customHeight="1" x14ac:dyDescent="0.25">
      <c r="A141" s="2">
        <v>2012</v>
      </c>
      <c r="B141" s="3" t="s">
        <v>690</v>
      </c>
      <c r="C141" s="2" t="s">
        <v>220</v>
      </c>
      <c r="D141" s="13">
        <v>40991</v>
      </c>
      <c r="E141" s="2" t="s">
        <v>44</v>
      </c>
      <c r="F141" s="4" t="s">
        <v>231</v>
      </c>
      <c r="G141" s="2" t="s">
        <v>11</v>
      </c>
      <c r="H141" s="2" t="s">
        <v>61</v>
      </c>
      <c r="I141" s="2" t="s">
        <v>10</v>
      </c>
      <c r="J141" s="23">
        <v>3210000000</v>
      </c>
      <c r="K141" s="5">
        <f>38889150</f>
        <v>38889150</v>
      </c>
      <c r="L141" s="20">
        <v>9238203.1400000006</v>
      </c>
      <c r="M141" s="20">
        <v>5013230</v>
      </c>
      <c r="N141" s="20">
        <v>2586411.59</v>
      </c>
      <c r="O141" s="20">
        <v>2041788.34</v>
      </c>
      <c r="P141" s="20"/>
      <c r="Q141" s="20"/>
      <c r="R141" s="24">
        <v>-175358.46</v>
      </c>
      <c r="S141" s="24"/>
      <c r="T141" s="20"/>
      <c r="U141" s="20"/>
      <c r="V141" s="21">
        <f t="shared" si="2"/>
        <v>18704274.609999999</v>
      </c>
    </row>
    <row r="142" spans="1:22" ht="13" customHeight="1" x14ac:dyDescent="0.25">
      <c r="A142" s="2">
        <v>2012</v>
      </c>
      <c r="B142" s="3" t="s">
        <v>691</v>
      </c>
      <c r="C142" s="2" t="s">
        <v>221</v>
      </c>
      <c r="D142" s="13">
        <v>40997</v>
      </c>
      <c r="E142" s="2" t="s">
        <v>44</v>
      </c>
      <c r="F142" s="4" t="s">
        <v>232</v>
      </c>
      <c r="G142" s="2" t="s">
        <v>1</v>
      </c>
      <c r="H142" s="2" t="s">
        <v>451</v>
      </c>
      <c r="I142" s="2" t="s">
        <v>10</v>
      </c>
      <c r="J142" s="23">
        <v>4406000000</v>
      </c>
      <c r="K142" s="5">
        <f>53457998</f>
        <v>53457998</v>
      </c>
      <c r="L142" s="20">
        <v>603905.67000000004</v>
      </c>
      <c r="M142" s="20">
        <v>5687392.7300000004</v>
      </c>
      <c r="N142" s="20">
        <v>5591224.2000000002</v>
      </c>
      <c r="O142" s="20">
        <v>6517163.9400000004</v>
      </c>
      <c r="P142" s="20">
        <v>1225598.57</v>
      </c>
      <c r="Q142" s="20">
        <v>11340.82</v>
      </c>
      <c r="R142" s="24"/>
      <c r="S142" s="24"/>
      <c r="T142" s="20"/>
      <c r="U142" s="20"/>
      <c r="V142" s="21">
        <f t="shared" si="2"/>
        <v>19636625.930000003</v>
      </c>
    </row>
    <row r="143" spans="1:22" ht="13" customHeight="1" x14ac:dyDescent="0.25">
      <c r="A143" s="2">
        <v>2012</v>
      </c>
      <c r="B143" s="3" t="s">
        <v>576</v>
      </c>
      <c r="C143" s="2" t="s">
        <v>222</v>
      </c>
      <c r="D143" s="13">
        <v>41146</v>
      </c>
      <c r="E143" s="2" t="s">
        <v>44</v>
      </c>
      <c r="F143" s="4" t="s">
        <v>336</v>
      </c>
      <c r="G143" s="2" t="s">
        <v>307</v>
      </c>
      <c r="H143" s="2" t="s">
        <v>204</v>
      </c>
      <c r="I143" s="2" t="s">
        <v>10</v>
      </c>
      <c r="J143" s="23">
        <v>4396000000</v>
      </c>
      <c r="K143" s="5">
        <f>57178270.847208</f>
        <v>57178270.847208001</v>
      </c>
      <c r="L143" s="20">
        <v>775331.14</v>
      </c>
      <c r="M143" s="20">
        <v>5026292.1100000003</v>
      </c>
      <c r="N143" s="20">
        <v>9018369.8300000001</v>
      </c>
      <c r="O143" s="20">
        <v>10292939.529999999</v>
      </c>
      <c r="P143" s="20">
        <v>8468584.75</v>
      </c>
      <c r="Q143" s="20">
        <v>554427.30000000005</v>
      </c>
      <c r="R143" s="24">
        <v>1555503.34</v>
      </c>
      <c r="S143" s="24">
        <v>-1069212.54</v>
      </c>
      <c r="T143" s="26">
        <v>-578054.93999999994</v>
      </c>
      <c r="U143" s="26"/>
      <c r="V143" s="21">
        <f t="shared" si="2"/>
        <v>34044180.520000003</v>
      </c>
    </row>
    <row r="144" spans="1:22" ht="13" customHeight="1" x14ac:dyDescent="0.25">
      <c r="A144" s="2">
        <v>2012</v>
      </c>
      <c r="B144" s="3" t="s">
        <v>692</v>
      </c>
      <c r="C144" s="2" t="s">
        <v>223</v>
      </c>
      <c r="D144" s="13">
        <v>41192</v>
      </c>
      <c r="E144" s="2" t="s">
        <v>44</v>
      </c>
      <c r="F144" s="4" t="s">
        <v>233</v>
      </c>
      <c r="G144" s="2" t="s">
        <v>5</v>
      </c>
      <c r="H144" s="2" t="s">
        <v>9</v>
      </c>
      <c r="I144" s="2" t="s">
        <v>10</v>
      </c>
      <c r="J144" s="23">
        <v>8770000000</v>
      </c>
      <c r="K144" s="5">
        <f>118742746.61926</f>
        <v>118742746.61926</v>
      </c>
      <c r="L144" s="20">
        <v>14486226.76</v>
      </c>
      <c r="M144" s="20">
        <v>4524498.5199999996</v>
      </c>
      <c r="N144" s="20"/>
      <c r="O144" s="20">
        <v>16347379.26</v>
      </c>
      <c r="P144" s="20"/>
      <c r="Q144" s="20"/>
      <c r="R144" s="24"/>
      <c r="S144" s="24"/>
      <c r="T144" s="20"/>
      <c r="U144" s="20"/>
      <c r="V144" s="21">
        <f t="shared" si="2"/>
        <v>35358104.539999999</v>
      </c>
    </row>
    <row r="145" spans="1:22" ht="13" customHeight="1" x14ac:dyDescent="0.25">
      <c r="A145" s="2">
        <v>2012</v>
      </c>
      <c r="B145" s="14" t="s">
        <v>693</v>
      </c>
      <c r="C145" s="2" t="s">
        <v>224</v>
      </c>
      <c r="D145" s="13">
        <v>41250</v>
      </c>
      <c r="E145" s="2" t="s">
        <v>44</v>
      </c>
      <c r="F145" s="4" t="s">
        <v>471</v>
      </c>
      <c r="G145" s="2" t="s">
        <v>11</v>
      </c>
      <c r="H145" s="2" t="s">
        <v>12</v>
      </c>
      <c r="I145" s="2" t="s">
        <v>10</v>
      </c>
      <c r="J145" s="23">
        <v>5078000000</v>
      </c>
      <c r="K145" s="5">
        <f>70883288.096244</f>
        <v>70883288.096244007</v>
      </c>
      <c r="L145" s="20">
        <v>2934313.06</v>
      </c>
      <c r="M145" s="20">
        <v>2658735.2000000002</v>
      </c>
      <c r="N145" s="20">
        <v>9045265.8499999996</v>
      </c>
      <c r="O145" s="20">
        <v>11689978.140000001</v>
      </c>
      <c r="P145" s="20">
        <v>11812501.65</v>
      </c>
      <c r="Q145" s="20">
        <v>3143519.38</v>
      </c>
      <c r="R145" s="24"/>
      <c r="S145" s="24"/>
      <c r="T145" s="20"/>
      <c r="U145" s="20"/>
      <c r="V145" s="21">
        <f t="shared" si="2"/>
        <v>41284313.280000001</v>
      </c>
    </row>
    <row r="146" spans="1:22" ht="13" customHeight="1" x14ac:dyDescent="0.25">
      <c r="A146" s="2">
        <v>2012</v>
      </c>
      <c r="B146" s="3" t="s">
        <v>694</v>
      </c>
      <c r="C146" s="2" t="s">
        <v>225</v>
      </c>
      <c r="D146" s="13">
        <v>41252</v>
      </c>
      <c r="E146" s="2" t="s">
        <v>23</v>
      </c>
      <c r="F146" s="4" t="s">
        <v>234</v>
      </c>
      <c r="G146" s="2" t="s">
        <v>11</v>
      </c>
      <c r="H146" s="2" t="s">
        <v>61</v>
      </c>
      <c r="I146" s="2" t="s">
        <v>55</v>
      </c>
      <c r="J146" s="23">
        <v>7449766.1900000004</v>
      </c>
      <c r="K146" s="5">
        <f>9816332.69230185</f>
        <v>9816332.6923018508</v>
      </c>
      <c r="L146" s="20"/>
      <c r="M146" s="20">
        <v>287073.23</v>
      </c>
      <c r="N146" s="20">
        <v>335756.02</v>
      </c>
      <c r="O146" s="20">
        <v>152613.19</v>
      </c>
      <c r="P146" s="20">
        <v>19228.07</v>
      </c>
      <c r="Q146" s="20"/>
      <c r="R146" s="24">
        <v>2459696.7599999998</v>
      </c>
      <c r="S146" s="24">
        <v>1216949.1100000001</v>
      </c>
      <c r="T146" s="20"/>
      <c r="U146" s="20"/>
      <c r="V146" s="21">
        <f t="shared" si="2"/>
        <v>4471316.38</v>
      </c>
    </row>
    <row r="147" spans="1:22" ht="13" customHeight="1" x14ac:dyDescent="0.25">
      <c r="A147" s="2">
        <v>2012</v>
      </c>
      <c r="B147" s="3" t="s">
        <v>695</v>
      </c>
      <c r="C147" s="2" t="s">
        <v>226</v>
      </c>
      <c r="D147" s="13">
        <v>41256</v>
      </c>
      <c r="E147" s="2" t="s">
        <v>23</v>
      </c>
      <c r="F147" s="4" t="s">
        <v>457</v>
      </c>
      <c r="G147" s="2" t="s">
        <v>22</v>
      </c>
      <c r="H147" s="2" t="s">
        <v>237</v>
      </c>
      <c r="I147" s="2" t="s">
        <v>55</v>
      </c>
      <c r="J147" s="23">
        <v>6000000</v>
      </c>
      <c r="K147" s="5">
        <f>7982101.167318</f>
        <v>7982101.1673180005</v>
      </c>
      <c r="L147" s="20">
        <v>2360492.25</v>
      </c>
      <c r="M147" s="20">
        <v>2797829.03</v>
      </c>
      <c r="N147" s="20"/>
      <c r="O147" s="20"/>
      <c r="P147" s="20"/>
      <c r="Q147" s="20"/>
      <c r="R147" s="24"/>
      <c r="S147" s="24"/>
      <c r="T147" s="20"/>
      <c r="U147" s="20"/>
      <c r="V147" s="21">
        <f t="shared" si="2"/>
        <v>5158321.2799999993</v>
      </c>
    </row>
    <row r="148" spans="1:22" ht="13" customHeight="1" x14ac:dyDescent="0.25">
      <c r="A148" s="2">
        <v>2012</v>
      </c>
      <c r="B148" s="3" t="s">
        <v>696</v>
      </c>
      <c r="C148" s="2" t="s">
        <v>227</v>
      </c>
      <c r="D148" s="13">
        <v>41263</v>
      </c>
      <c r="E148" s="2" t="s">
        <v>23</v>
      </c>
      <c r="F148" s="4" t="s">
        <v>235</v>
      </c>
      <c r="G148" s="2" t="s">
        <v>5</v>
      </c>
      <c r="H148" s="2" t="s">
        <v>2</v>
      </c>
      <c r="I148" s="2" t="s">
        <v>55</v>
      </c>
      <c r="J148" s="23">
        <v>15000000</v>
      </c>
      <c r="K148" s="5">
        <f>20054602.184085</f>
        <v>20054602.184085</v>
      </c>
      <c r="L148" s="20"/>
      <c r="M148" s="20"/>
      <c r="N148" s="20"/>
      <c r="O148" s="20">
        <v>17980856.879999999</v>
      </c>
      <c r="P148" s="20"/>
      <c r="Q148" s="20"/>
      <c r="R148" s="24"/>
      <c r="S148" s="24"/>
      <c r="T148" s="20"/>
      <c r="U148" s="20"/>
      <c r="V148" s="21">
        <f t="shared" si="2"/>
        <v>17980856.879999999</v>
      </c>
    </row>
    <row r="149" spans="1:22" ht="13" customHeight="1" x14ac:dyDescent="0.25">
      <c r="A149" s="2">
        <v>2012</v>
      </c>
      <c r="B149" s="3" t="s">
        <v>697</v>
      </c>
      <c r="C149" s="2" t="s">
        <v>228</v>
      </c>
      <c r="D149" s="13">
        <v>41265</v>
      </c>
      <c r="E149" s="2" t="s">
        <v>23</v>
      </c>
      <c r="F149" s="4" t="s">
        <v>236</v>
      </c>
      <c r="G149" s="2" t="s">
        <v>5</v>
      </c>
      <c r="H149" s="2" t="s">
        <v>9</v>
      </c>
      <c r="I149" s="2" t="s">
        <v>55</v>
      </c>
      <c r="J149" s="23">
        <v>25000000</v>
      </c>
      <c r="K149" s="5">
        <f>33385335.413425</f>
        <v>33385335.413424999</v>
      </c>
      <c r="L149" s="20">
        <v>21749771.82</v>
      </c>
      <c r="M149" s="20"/>
      <c r="N149" s="20"/>
      <c r="O149" s="20"/>
      <c r="P149" s="20"/>
      <c r="Q149" s="20"/>
      <c r="R149" s="24"/>
      <c r="S149" s="24"/>
      <c r="T149" s="20"/>
      <c r="U149" s="20"/>
      <c r="V149" s="21">
        <f t="shared" si="2"/>
        <v>21749771.82</v>
      </c>
    </row>
    <row r="150" spans="1:22" ht="13" customHeight="1" x14ac:dyDescent="0.25">
      <c r="A150" s="2">
        <v>2012</v>
      </c>
      <c r="B150" s="3" t="s">
        <v>698</v>
      </c>
      <c r="C150" s="2" t="s">
        <v>229</v>
      </c>
      <c r="D150" s="13">
        <v>41265</v>
      </c>
      <c r="E150" s="2" t="s">
        <v>23</v>
      </c>
      <c r="F150" s="4" t="s">
        <v>458</v>
      </c>
      <c r="G150" s="2" t="s">
        <v>5</v>
      </c>
      <c r="H150" s="2" t="s">
        <v>9</v>
      </c>
      <c r="I150" s="2" t="s">
        <v>55</v>
      </c>
      <c r="J150" s="23">
        <v>12500000</v>
      </c>
      <c r="K150" s="5">
        <f>16692667.7067125</f>
        <v>16692667.706712499</v>
      </c>
      <c r="L150" s="20"/>
      <c r="M150" s="20">
        <v>943489.83</v>
      </c>
      <c r="N150" s="20">
        <v>1009939.88</v>
      </c>
      <c r="O150" s="20"/>
      <c r="P150" s="20"/>
      <c r="Q150" s="20"/>
      <c r="R150" s="24"/>
      <c r="S150" s="24"/>
      <c r="T150" s="20"/>
      <c r="U150" s="20"/>
      <c r="V150" s="21">
        <f t="shared" si="2"/>
        <v>1953429.71</v>
      </c>
    </row>
    <row r="151" spans="1:22" ht="13" customHeight="1" x14ac:dyDescent="0.25">
      <c r="A151" s="2">
        <v>2012</v>
      </c>
      <c r="B151" s="3" t="s">
        <v>577</v>
      </c>
      <c r="C151" s="2" t="s">
        <v>230</v>
      </c>
      <c r="D151" s="13">
        <v>41273</v>
      </c>
      <c r="E151" s="2" t="s">
        <v>44</v>
      </c>
      <c r="F151" s="4" t="s">
        <v>459</v>
      </c>
      <c r="G151" s="2" t="s">
        <v>363</v>
      </c>
      <c r="H151" s="2" t="s">
        <v>447</v>
      </c>
      <c r="I151" s="2" t="s">
        <v>10</v>
      </c>
      <c r="J151" s="23">
        <v>2905000000</v>
      </c>
      <c r="K151" s="5">
        <f>35301842.415385</f>
        <v>35301842.415385</v>
      </c>
      <c r="L151" s="20">
        <v>270733.32</v>
      </c>
      <c r="M151" s="20">
        <v>2304671.02</v>
      </c>
      <c r="N151" s="20">
        <v>602551.62</v>
      </c>
      <c r="O151" s="20">
        <v>4306136.09</v>
      </c>
      <c r="P151" s="20">
        <v>1485240.03</v>
      </c>
      <c r="Q151" s="20"/>
      <c r="R151" s="24"/>
      <c r="S151" s="24"/>
      <c r="T151" s="20">
        <v>2644440.9</v>
      </c>
      <c r="U151" s="20">
        <v>3987003.67</v>
      </c>
      <c r="V151" s="21">
        <f t="shared" si="2"/>
        <v>15600776.65</v>
      </c>
    </row>
    <row r="152" spans="1:22" ht="13" customHeight="1" x14ac:dyDescent="0.25">
      <c r="A152" s="2">
        <v>2012</v>
      </c>
      <c r="B152" s="3" t="s">
        <v>825</v>
      </c>
      <c r="C152" s="2" t="s">
        <v>199</v>
      </c>
      <c r="D152" s="13">
        <v>41132</v>
      </c>
      <c r="E152" s="2" t="s">
        <v>6</v>
      </c>
      <c r="F152" s="4" t="s">
        <v>460</v>
      </c>
      <c r="G152" s="2" t="s">
        <v>22</v>
      </c>
      <c r="H152" s="2" t="s">
        <v>237</v>
      </c>
      <c r="I152" s="2" t="s">
        <v>3</v>
      </c>
      <c r="J152" s="23">
        <v>25000000</v>
      </c>
      <c r="K152" s="5">
        <v>25000000</v>
      </c>
      <c r="L152" s="20">
        <v>6509775</v>
      </c>
      <c r="M152" s="20">
        <v>8386091</v>
      </c>
      <c r="N152" s="20">
        <v>3770000</v>
      </c>
      <c r="O152" s="20">
        <v>1000000</v>
      </c>
      <c r="P152" s="20">
        <v>259930.41</v>
      </c>
      <c r="Q152" s="20"/>
      <c r="R152" s="24"/>
      <c r="S152" s="24"/>
      <c r="T152" s="20"/>
      <c r="U152" s="20"/>
      <c r="V152" s="21">
        <f t="shared" si="2"/>
        <v>19925796.41</v>
      </c>
    </row>
    <row r="153" spans="1:22" ht="13" customHeight="1" x14ac:dyDescent="0.25">
      <c r="A153" s="2">
        <v>2012</v>
      </c>
      <c r="B153" s="3" t="s">
        <v>809</v>
      </c>
      <c r="C153" s="2" t="s">
        <v>200</v>
      </c>
      <c r="D153" s="13">
        <v>41132</v>
      </c>
      <c r="E153" s="2" t="s">
        <v>6</v>
      </c>
      <c r="F153" s="4" t="s">
        <v>455</v>
      </c>
      <c r="G153" s="2" t="s">
        <v>307</v>
      </c>
      <c r="H153" s="2" t="s">
        <v>204</v>
      </c>
      <c r="I153" s="2" t="s">
        <v>3</v>
      </c>
      <c r="J153" s="23">
        <v>15000000</v>
      </c>
      <c r="K153" s="5">
        <v>15000000</v>
      </c>
      <c r="L153" s="20"/>
      <c r="M153" s="20">
        <v>3846000</v>
      </c>
      <c r="N153" s="20">
        <v>2500000</v>
      </c>
      <c r="O153" s="20">
        <v>439385</v>
      </c>
      <c r="P153" s="20"/>
      <c r="Q153" s="20"/>
      <c r="R153" s="24">
        <v>-10.72</v>
      </c>
      <c r="S153" s="24"/>
      <c r="T153" s="20"/>
      <c r="U153" s="20"/>
      <c r="V153" s="21">
        <f t="shared" si="2"/>
        <v>6785374.2800000003</v>
      </c>
    </row>
    <row r="154" spans="1:22" ht="13" customHeight="1" x14ac:dyDescent="0.25">
      <c r="A154" s="2">
        <v>2012</v>
      </c>
      <c r="B154" s="14" t="s">
        <v>824</v>
      </c>
      <c r="C154" s="2" t="s">
        <v>201</v>
      </c>
      <c r="D154" s="13">
        <v>41133</v>
      </c>
      <c r="E154" s="2" t="s">
        <v>6</v>
      </c>
      <c r="F154" s="4" t="s">
        <v>461</v>
      </c>
      <c r="G154" s="2" t="s">
        <v>11</v>
      </c>
      <c r="H154" s="2" t="s">
        <v>12</v>
      </c>
      <c r="I154" s="2" t="s">
        <v>3</v>
      </c>
      <c r="J154" s="23">
        <v>100000000</v>
      </c>
      <c r="K154" s="5">
        <v>100000000</v>
      </c>
      <c r="L154" s="20"/>
      <c r="M154" s="20">
        <v>39893476.210000001</v>
      </c>
      <c r="N154" s="20">
        <v>38548350</v>
      </c>
      <c r="O154" s="20">
        <v>12500000</v>
      </c>
      <c r="P154" s="20">
        <v>4835560.83</v>
      </c>
      <c r="Q154" s="20"/>
      <c r="R154" s="24"/>
      <c r="S154" s="24"/>
      <c r="T154" s="20"/>
      <c r="U154" s="20"/>
      <c r="V154" s="21">
        <f t="shared" si="2"/>
        <v>95777387.040000007</v>
      </c>
    </row>
    <row r="155" spans="1:22" ht="13" customHeight="1" x14ac:dyDescent="0.25">
      <c r="A155" s="2">
        <v>2012</v>
      </c>
      <c r="B155" s="3" t="s">
        <v>826</v>
      </c>
      <c r="C155" s="2" t="s">
        <v>202</v>
      </c>
      <c r="D155" s="13">
        <v>41146</v>
      </c>
      <c r="E155" s="2" t="s">
        <v>6</v>
      </c>
      <c r="F155" s="4" t="s">
        <v>338</v>
      </c>
      <c r="G155" s="2" t="s">
        <v>5</v>
      </c>
      <c r="H155" s="2" t="s">
        <v>2</v>
      </c>
      <c r="I155" s="2" t="s">
        <v>3</v>
      </c>
      <c r="J155" s="23">
        <v>20000000</v>
      </c>
      <c r="K155" s="5">
        <v>20000000</v>
      </c>
      <c r="L155" s="20">
        <v>4798681.2300000004</v>
      </c>
      <c r="M155" s="20">
        <v>2000000</v>
      </c>
      <c r="N155" s="20">
        <v>2863182</v>
      </c>
      <c r="O155" s="20"/>
      <c r="P155" s="20">
        <v>-841861.22</v>
      </c>
      <c r="Q155" s="20"/>
      <c r="R155" s="24"/>
      <c r="S155" s="24"/>
      <c r="T155" s="20"/>
      <c r="U155" s="20"/>
      <c r="V155" s="21">
        <f t="shared" si="2"/>
        <v>8820002.0099999998</v>
      </c>
    </row>
    <row r="156" spans="1:22" ht="13" customHeight="1" x14ac:dyDescent="0.25">
      <c r="A156" s="2">
        <v>2012</v>
      </c>
      <c r="B156" s="3" t="s">
        <v>814</v>
      </c>
      <c r="C156" s="2" t="s">
        <v>203</v>
      </c>
      <c r="D156" s="13">
        <v>41146</v>
      </c>
      <c r="E156" s="2" t="s">
        <v>6</v>
      </c>
      <c r="F156" s="4" t="s">
        <v>337</v>
      </c>
      <c r="G156" s="2" t="s">
        <v>5</v>
      </c>
      <c r="H156" s="2" t="s">
        <v>57</v>
      </c>
      <c r="I156" s="2" t="s">
        <v>3</v>
      </c>
      <c r="J156" s="23">
        <v>35000000</v>
      </c>
      <c r="K156" s="5">
        <v>35000000</v>
      </c>
      <c r="L156" s="20">
        <v>9421000</v>
      </c>
      <c r="M156" s="20">
        <v>5286000</v>
      </c>
      <c r="N156" s="20">
        <v>5000000</v>
      </c>
      <c r="O156" s="20">
        <v>3000000</v>
      </c>
      <c r="P156" s="20"/>
      <c r="Q156" s="20">
        <v>-1212710.93</v>
      </c>
      <c r="R156" s="24"/>
      <c r="S156" s="24"/>
      <c r="V156" s="21">
        <f t="shared" si="2"/>
        <v>21494289.07</v>
      </c>
    </row>
    <row r="157" spans="1:22" ht="13" customHeight="1" x14ac:dyDescent="0.25">
      <c r="A157" s="2">
        <v>2012</v>
      </c>
      <c r="B157" s="3" t="s">
        <v>699</v>
      </c>
      <c r="C157" s="2" t="s">
        <v>205</v>
      </c>
      <c r="D157" s="13">
        <v>41207</v>
      </c>
      <c r="E157" s="2" t="s">
        <v>6</v>
      </c>
      <c r="F157" s="4" t="s">
        <v>208</v>
      </c>
      <c r="G157" s="2" t="s">
        <v>5</v>
      </c>
      <c r="H157" s="2" t="s">
        <v>2</v>
      </c>
      <c r="I157" s="2" t="s">
        <v>3</v>
      </c>
      <c r="J157" s="5">
        <v>30000000</v>
      </c>
      <c r="K157" s="5">
        <v>30000000</v>
      </c>
      <c r="L157" s="20"/>
      <c r="M157" s="20"/>
      <c r="N157" s="20"/>
      <c r="O157" s="20"/>
      <c r="P157" s="20"/>
      <c r="Q157" s="20"/>
      <c r="R157" s="24"/>
      <c r="S157" s="24"/>
      <c r="V157" s="21">
        <f t="shared" si="2"/>
        <v>0</v>
      </c>
    </row>
    <row r="158" spans="1:22" ht="13" customHeight="1" x14ac:dyDescent="0.25">
      <c r="A158" s="2">
        <v>2012</v>
      </c>
      <c r="B158" s="3" t="s">
        <v>700</v>
      </c>
      <c r="C158" s="2" t="s">
        <v>206</v>
      </c>
      <c r="D158" s="13">
        <v>41235</v>
      </c>
      <c r="E158" s="2" t="s">
        <v>13</v>
      </c>
      <c r="F158" s="4" t="s">
        <v>209</v>
      </c>
      <c r="G158" s="2" t="s">
        <v>1</v>
      </c>
      <c r="H158" s="2" t="s">
        <v>451</v>
      </c>
      <c r="I158" s="2" t="s">
        <v>3</v>
      </c>
      <c r="J158" s="5">
        <v>20000000</v>
      </c>
      <c r="K158" s="5">
        <v>20000000</v>
      </c>
      <c r="L158" s="20">
        <v>2795427.69</v>
      </c>
      <c r="M158" s="20"/>
      <c r="N158" s="20">
        <v>6255990</v>
      </c>
      <c r="O158" s="20">
        <v>7922208.7000000002</v>
      </c>
      <c r="P158" s="20">
        <v>2026373.61</v>
      </c>
      <c r="Q158" s="20"/>
      <c r="R158" s="24"/>
      <c r="S158" s="24"/>
      <c r="V158" s="21">
        <f t="shared" si="2"/>
        <v>19000000</v>
      </c>
    </row>
    <row r="159" spans="1:22" ht="13" customHeight="1" x14ac:dyDescent="0.25">
      <c r="A159" s="2">
        <v>2012</v>
      </c>
      <c r="B159" s="3" t="s">
        <v>810</v>
      </c>
      <c r="C159" s="2" t="s">
        <v>207</v>
      </c>
      <c r="D159" s="13">
        <v>41250</v>
      </c>
      <c r="E159" s="2" t="s">
        <v>6</v>
      </c>
      <c r="F159" s="4" t="s">
        <v>210</v>
      </c>
      <c r="G159" s="2" t="s">
        <v>4</v>
      </c>
      <c r="H159" s="2" t="s">
        <v>61</v>
      </c>
      <c r="I159" s="2" t="s">
        <v>3</v>
      </c>
      <c r="J159" s="5">
        <v>70000000</v>
      </c>
      <c r="K159" s="5">
        <v>70000000</v>
      </c>
      <c r="L159" s="20">
        <v>20000000</v>
      </c>
      <c r="M159" s="20">
        <v>19268000</v>
      </c>
      <c r="N159" s="20"/>
      <c r="O159" s="20"/>
      <c r="P159" s="20">
        <v>3300000</v>
      </c>
      <c r="Q159" s="20">
        <v>3686000</v>
      </c>
      <c r="R159" s="24">
        <v>-1055256.1299999999</v>
      </c>
      <c r="S159" s="24"/>
      <c r="V159" s="21">
        <f t="shared" si="2"/>
        <v>45198743.869999997</v>
      </c>
    </row>
    <row r="160" spans="1:22" ht="13" customHeight="1" x14ac:dyDescent="0.25">
      <c r="A160" s="2">
        <v>2012</v>
      </c>
      <c r="B160" s="3" t="s">
        <v>689</v>
      </c>
      <c r="C160" s="2" t="s">
        <v>211</v>
      </c>
      <c r="D160" s="13">
        <v>41256</v>
      </c>
      <c r="E160" s="2" t="s">
        <v>6</v>
      </c>
      <c r="F160" s="4" t="s">
        <v>216</v>
      </c>
      <c r="G160" s="2" t="s">
        <v>5</v>
      </c>
      <c r="H160" s="2" t="s">
        <v>2</v>
      </c>
      <c r="I160" s="2" t="s">
        <v>3</v>
      </c>
      <c r="J160" s="5">
        <v>30000000</v>
      </c>
      <c r="K160" s="5">
        <v>30000000</v>
      </c>
      <c r="L160" s="20"/>
      <c r="M160" s="20"/>
      <c r="N160" s="20"/>
      <c r="O160" s="20"/>
      <c r="P160" s="20"/>
      <c r="Q160" s="20"/>
      <c r="R160" s="24"/>
      <c r="S160" s="24"/>
      <c r="V160" s="21">
        <f t="shared" si="2"/>
        <v>0</v>
      </c>
    </row>
    <row r="161" spans="1:22" ht="13" customHeight="1" x14ac:dyDescent="0.25">
      <c r="A161" s="2">
        <v>2012</v>
      </c>
      <c r="B161" s="3" t="s">
        <v>688</v>
      </c>
      <c r="C161" s="2" t="s">
        <v>212</v>
      </c>
      <c r="D161" s="13">
        <v>41256</v>
      </c>
      <c r="E161" s="2" t="s">
        <v>6</v>
      </c>
      <c r="F161" s="4" t="s">
        <v>217</v>
      </c>
      <c r="G161" s="2" t="s">
        <v>5</v>
      </c>
      <c r="H161" s="2" t="s">
        <v>2</v>
      </c>
      <c r="I161" s="2" t="s">
        <v>3</v>
      </c>
      <c r="J161" s="5">
        <v>30000000</v>
      </c>
      <c r="K161" s="5">
        <v>30000000</v>
      </c>
      <c r="L161" s="20"/>
      <c r="M161" s="20"/>
      <c r="N161" s="20"/>
      <c r="O161" s="20"/>
      <c r="P161" s="20"/>
      <c r="Q161" s="20"/>
      <c r="R161" s="24"/>
      <c r="S161" s="24"/>
      <c r="V161" s="21">
        <f t="shared" si="2"/>
        <v>0</v>
      </c>
    </row>
    <row r="162" spans="1:22" ht="13" customHeight="1" x14ac:dyDescent="0.25">
      <c r="A162" s="2">
        <v>2012</v>
      </c>
      <c r="B162" s="3" t="s">
        <v>830</v>
      </c>
      <c r="C162" s="2" t="s">
        <v>213</v>
      </c>
      <c r="D162" s="13">
        <v>41263</v>
      </c>
      <c r="E162" s="2" t="s">
        <v>14</v>
      </c>
      <c r="F162" s="4" t="s">
        <v>218</v>
      </c>
      <c r="G162" s="2" t="s">
        <v>373</v>
      </c>
      <c r="H162" s="2" t="s">
        <v>237</v>
      </c>
      <c r="I162" s="2" t="s">
        <v>3</v>
      </c>
      <c r="J162" s="5">
        <v>25000000</v>
      </c>
      <c r="K162" s="5">
        <v>25000000</v>
      </c>
      <c r="L162" s="20">
        <v>2109162.5699999998</v>
      </c>
      <c r="M162" s="20">
        <v>7783421.8099999996</v>
      </c>
      <c r="N162" s="20">
        <v>10720989.109999999</v>
      </c>
      <c r="O162" s="20">
        <v>1712825.24</v>
      </c>
      <c r="P162" s="20"/>
      <c r="Q162" s="20"/>
      <c r="R162" s="24"/>
      <c r="S162" s="24"/>
      <c r="V162" s="21">
        <f t="shared" si="2"/>
        <v>22326398.729999997</v>
      </c>
    </row>
    <row r="163" spans="1:22" ht="13" customHeight="1" x14ac:dyDescent="0.25">
      <c r="A163" s="2">
        <v>2012</v>
      </c>
      <c r="B163" s="3" t="s">
        <v>687</v>
      </c>
      <c r="C163" s="2" t="s">
        <v>214</v>
      </c>
      <c r="D163" s="13">
        <v>41265</v>
      </c>
      <c r="E163" s="2" t="s">
        <v>20</v>
      </c>
      <c r="F163" s="4" t="s">
        <v>339</v>
      </c>
      <c r="G163" s="2" t="s">
        <v>1</v>
      </c>
      <c r="H163" s="2" t="s">
        <v>451</v>
      </c>
      <c r="I163" s="2" t="s">
        <v>15</v>
      </c>
      <c r="J163" s="5">
        <v>12900000</v>
      </c>
      <c r="K163" s="5">
        <f>19933596</f>
        <v>19933596</v>
      </c>
      <c r="L163" s="20">
        <v>6556663.0300000003</v>
      </c>
      <c r="M163" s="20">
        <v>5924817.4400000004</v>
      </c>
      <c r="N163" s="20">
        <v>2502318.84</v>
      </c>
      <c r="O163" s="20">
        <v>1210656.78</v>
      </c>
      <c r="P163" s="20">
        <v>981522.34</v>
      </c>
      <c r="Q163" s="20"/>
      <c r="R163" s="24"/>
      <c r="S163" s="24"/>
      <c r="V163" s="21">
        <f t="shared" si="2"/>
        <v>17175978.43</v>
      </c>
    </row>
    <row r="164" spans="1:22" ht="13" customHeight="1" x14ac:dyDescent="0.25">
      <c r="A164" s="2">
        <v>2012</v>
      </c>
      <c r="B164" s="3" t="s">
        <v>686</v>
      </c>
      <c r="C164" s="2" t="s">
        <v>215</v>
      </c>
      <c r="D164" s="13">
        <v>41265</v>
      </c>
      <c r="E164" s="2" t="s">
        <v>14</v>
      </c>
      <c r="F164" s="4" t="s">
        <v>219</v>
      </c>
      <c r="G164" s="2" t="s">
        <v>5</v>
      </c>
      <c r="H164" s="2" t="s">
        <v>2</v>
      </c>
      <c r="I164" s="2" t="s">
        <v>3</v>
      </c>
      <c r="J164" s="5">
        <v>10000000</v>
      </c>
      <c r="K164" s="5">
        <v>10000000</v>
      </c>
      <c r="L164" s="20">
        <v>3278660</v>
      </c>
      <c r="M164" s="20">
        <v>4700000</v>
      </c>
      <c r="N164" s="20">
        <v>630000</v>
      </c>
      <c r="O164" s="20">
        <v>-173721.06</v>
      </c>
      <c r="P164" s="20"/>
      <c r="Q164" s="20"/>
      <c r="R164" s="24"/>
      <c r="S164" s="24"/>
      <c r="V164" s="21">
        <f t="shared" si="2"/>
        <v>8434938.9399999995</v>
      </c>
    </row>
    <row r="165" spans="1:22" ht="13" customHeight="1" x14ac:dyDescent="0.25">
      <c r="A165" s="2">
        <v>2013</v>
      </c>
      <c r="B165" s="14" t="s">
        <v>578</v>
      </c>
      <c r="C165" s="2" t="s">
        <v>238</v>
      </c>
      <c r="D165" s="13">
        <v>41635</v>
      </c>
      <c r="E165" s="2" t="s">
        <v>23</v>
      </c>
      <c r="F165" s="4" t="s">
        <v>535</v>
      </c>
      <c r="G165" s="2" t="s">
        <v>11</v>
      </c>
      <c r="H165" s="2" t="s">
        <v>12</v>
      </c>
      <c r="I165" s="2" t="s">
        <v>3</v>
      </c>
      <c r="J165" s="23">
        <v>48660000</v>
      </c>
      <c r="K165" s="5">
        <v>48660000</v>
      </c>
      <c r="L165" s="20"/>
      <c r="M165" s="20"/>
      <c r="N165" s="20">
        <v>2396368.83</v>
      </c>
      <c r="O165" s="20"/>
      <c r="P165" s="20"/>
      <c r="Q165" s="20"/>
      <c r="R165" s="24"/>
      <c r="S165" s="24"/>
      <c r="T165" s="20">
        <v>25655586.129999999</v>
      </c>
      <c r="U165" s="20">
        <v>949949.48</v>
      </c>
      <c r="V165" s="21">
        <f t="shared" si="2"/>
        <v>29001904.440000001</v>
      </c>
    </row>
    <row r="166" spans="1:22" ht="13" customHeight="1" x14ac:dyDescent="0.25">
      <c r="A166" s="2">
        <v>2013</v>
      </c>
      <c r="B166" s="3" t="s">
        <v>685</v>
      </c>
      <c r="C166" s="2" t="s">
        <v>239</v>
      </c>
      <c r="D166" s="13">
        <v>41635</v>
      </c>
      <c r="E166" s="2" t="s">
        <v>23</v>
      </c>
      <c r="F166" s="4" t="s">
        <v>340</v>
      </c>
      <c r="G166" s="2" t="s">
        <v>1</v>
      </c>
      <c r="H166" s="2" t="s">
        <v>446</v>
      </c>
      <c r="I166" s="2" t="s">
        <v>55</v>
      </c>
      <c r="J166" s="23">
        <v>10000000</v>
      </c>
      <c r="K166" s="5">
        <f>13890882.98636</f>
        <v>13890882.98636</v>
      </c>
      <c r="L166" s="20"/>
      <c r="M166" s="20"/>
      <c r="N166" s="20"/>
      <c r="O166" s="20"/>
      <c r="P166" s="20"/>
      <c r="Q166" s="20"/>
      <c r="R166" s="24"/>
      <c r="S166" s="24"/>
      <c r="V166" s="21">
        <f t="shared" si="2"/>
        <v>0</v>
      </c>
    </row>
    <row r="167" spans="1:22" ht="13" customHeight="1" x14ac:dyDescent="0.25">
      <c r="A167" s="2">
        <v>2013</v>
      </c>
      <c r="B167" s="3" t="s">
        <v>684</v>
      </c>
      <c r="C167" s="2" t="s">
        <v>240</v>
      </c>
      <c r="D167" s="13">
        <v>41635</v>
      </c>
      <c r="E167" s="2" t="s">
        <v>23</v>
      </c>
      <c r="F167" s="30" t="s">
        <v>341</v>
      </c>
      <c r="G167" s="2" t="s">
        <v>5</v>
      </c>
      <c r="H167" s="2" t="s">
        <v>2</v>
      </c>
      <c r="I167" s="2" t="s">
        <v>55</v>
      </c>
      <c r="J167" s="23">
        <v>15000000</v>
      </c>
      <c r="K167" s="5">
        <f>20836324.47954</f>
        <v>20836324.479540002</v>
      </c>
      <c r="L167" s="20"/>
      <c r="M167" s="20"/>
      <c r="N167" s="20"/>
      <c r="O167" s="20"/>
      <c r="P167" s="20"/>
      <c r="Q167" s="20"/>
      <c r="R167" s="24"/>
      <c r="S167" s="24"/>
      <c r="V167" s="21">
        <f t="shared" si="2"/>
        <v>0</v>
      </c>
    </row>
    <row r="168" spans="1:22" ht="13" customHeight="1" x14ac:dyDescent="0.25">
      <c r="A168" s="2">
        <v>2013</v>
      </c>
      <c r="B168" s="3" t="s">
        <v>683</v>
      </c>
      <c r="C168" s="2" t="s">
        <v>241</v>
      </c>
      <c r="D168" s="13">
        <v>41367</v>
      </c>
      <c r="E168" s="2" t="s">
        <v>14</v>
      </c>
      <c r="F168" s="4" t="s">
        <v>251</v>
      </c>
      <c r="G168" s="2" t="s">
        <v>5</v>
      </c>
      <c r="H168" s="2" t="s">
        <v>2</v>
      </c>
      <c r="I168" s="2" t="s">
        <v>3</v>
      </c>
      <c r="J168" s="23">
        <v>45000000</v>
      </c>
      <c r="K168" s="5">
        <v>45000000</v>
      </c>
      <c r="L168" s="20"/>
      <c r="M168" s="20"/>
      <c r="N168" s="20"/>
      <c r="O168" s="20"/>
      <c r="P168" s="20"/>
      <c r="Q168" s="20"/>
      <c r="R168" s="24"/>
      <c r="S168" s="24"/>
      <c r="V168" s="21">
        <f t="shared" si="2"/>
        <v>0</v>
      </c>
    </row>
    <row r="169" spans="1:22" ht="13" customHeight="1" x14ac:dyDescent="0.25">
      <c r="A169" s="2">
        <v>2013</v>
      </c>
      <c r="B169" s="3" t="s">
        <v>682</v>
      </c>
      <c r="C169" s="2" t="s">
        <v>242</v>
      </c>
      <c r="D169" s="13">
        <v>41452</v>
      </c>
      <c r="E169" s="2" t="s">
        <v>14</v>
      </c>
      <c r="F169" s="4" t="s">
        <v>252</v>
      </c>
      <c r="G169" s="2" t="s">
        <v>5</v>
      </c>
      <c r="H169" s="2" t="s">
        <v>2</v>
      </c>
      <c r="I169" s="2" t="s">
        <v>3</v>
      </c>
      <c r="J169" s="23">
        <v>25000000</v>
      </c>
      <c r="K169" s="5">
        <v>25000000</v>
      </c>
      <c r="L169" s="20">
        <v>5400000</v>
      </c>
      <c r="M169" s="20">
        <v>11318750</v>
      </c>
      <c r="N169" s="20">
        <v>4687510</v>
      </c>
      <c r="O169" s="20">
        <v>3593740</v>
      </c>
      <c r="P169" s="20"/>
      <c r="Q169" s="20"/>
      <c r="R169" s="24"/>
      <c r="S169" s="24"/>
      <c r="V169" s="21">
        <f t="shared" si="2"/>
        <v>25000000</v>
      </c>
    </row>
    <row r="170" spans="1:22" ht="13" customHeight="1" x14ac:dyDescent="0.25">
      <c r="A170" s="2">
        <v>2013</v>
      </c>
      <c r="B170" s="3" t="s">
        <v>681</v>
      </c>
      <c r="C170" s="2" t="s">
        <v>243</v>
      </c>
      <c r="D170" s="13">
        <v>41529</v>
      </c>
      <c r="E170" s="2" t="s">
        <v>14</v>
      </c>
      <c r="F170" s="4" t="s">
        <v>536</v>
      </c>
      <c r="G170" s="2" t="s">
        <v>1</v>
      </c>
      <c r="H170" s="2" t="s">
        <v>451</v>
      </c>
      <c r="I170" s="2" t="s">
        <v>3</v>
      </c>
      <c r="J170" s="23">
        <v>20000000</v>
      </c>
      <c r="K170" s="5">
        <v>20000000</v>
      </c>
      <c r="L170" s="20">
        <v>12139719.380000001</v>
      </c>
      <c r="M170" s="20">
        <v>7500280.6200000001</v>
      </c>
      <c r="N170" s="20">
        <v>-684462.66</v>
      </c>
      <c r="O170" s="20"/>
      <c r="P170" s="20"/>
      <c r="Q170" s="20"/>
      <c r="R170" s="24"/>
      <c r="S170" s="24"/>
      <c r="V170" s="21">
        <f t="shared" si="2"/>
        <v>18955537.34</v>
      </c>
    </row>
    <row r="171" spans="1:22" ht="13" customHeight="1" x14ac:dyDescent="0.25">
      <c r="A171" s="2">
        <v>2013</v>
      </c>
      <c r="B171" s="3" t="s">
        <v>680</v>
      </c>
      <c r="C171" s="2" t="s">
        <v>244</v>
      </c>
      <c r="D171" s="13">
        <v>41576</v>
      </c>
      <c r="E171" s="2" t="s">
        <v>6</v>
      </c>
      <c r="F171" s="4" t="s">
        <v>537</v>
      </c>
      <c r="G171" s="2" t="s">
        <v>66</v>
      </c>
      <c r="H171" s="2" t="s">
        <v>65</v>
      </c>
      <c r="I171" s="2" t="s">
        <v>3</v>
      </c>
      <c r="J171" s="23">
        <v>20000000</v>
      </c>
      <c r="K171" s="5">
        <v>20000000</v>
      </c>
      <c r="L171" s="20">
        <v>7093000</v>
      </c>
      <c r="M171" s="20">
        <v>5822000</v>
      </c>
      <c r="N171" s="20">
        <v>1562579</v>
      </c>
      <c r="O171" s="20">
        <v>1597297</v>
      </c>
      <c r="P171" s="20">
        <v>895552</v>
      </c>
      <c r="Q171" s="20">
        <v>103532.2</v>
      </c>
      <c r="R171" s="24">
        <v>85755.8</v>
      </c>
      <c r="S171" s="24"/>
      <c r="V171" s="21">
        <f t="shared" si="2"/>
        <v>17159716</v>
      </c>
    </row>
    <row r="172" spans="1:22" ht="13" customHeight="1" x14ac:dyDescent="0.25">
      <c r="A172" s="2">
        <v>2013</v>
      </c>
      <c r="B172" s="3" t="s">
        <v>679</v>
      </c>
      <c r="C172" s="2" t="s">
        <v>245</v>
      </c>
      <c r="D172" s="13">
        <v>41608</v>
      </c>
      <c r="E172" s="2" t="s">
        <v>13</v>
      </c>
      <c r="F172" s="4" t="s">
        <v>538</v>
      </c>
      <c r="G172" s="2" t="s">
        <v>307</v>
      </c>
      <c r="H172" s="2" t="s">
        <v>204</v>
      </c>
      <c r="I172" s="2" t="s">
        <v>3</v>
      </c>
      <c r="J172" s="23">
        <v>16000000</v>
      </c>
      <c r="K172" s="5">
        <v>16000000</v>
      </c>
      <c r="L172" s="20">
        <v>190000</v>
      </c>
      <c r="M172" s="20">
        <v>4542989.92</v>
      </c>
      <c r="N172" s="20">
        <v>7745701.0999999996</v>
      </c>
      <c r="O172" s="20">
        <v>3521308.98</v>
      </c>
      <c r="P172" s="20"/>
      <c r="Q172" s="20"/>
      <c r="R172" s="24"/>
      <c r="S172" s="24"/>
      <c r="V172" s="21">
        <f t="shared" si="2"/>
        <v>16000000</v>
      </c>
    </row>
    <row r="173" spans="1:22" ht="13" customHeight="1" x14ac:dyDescent="0.25">
      <c r="A173" s="2">
        <v>2013</v>
      </c>
      <c r="B173" s="3" t="s">
        <v>678</v>
      </c>
      <c r="C173" s="2" t="s">
        <v>246</v>
      </c>
      <c r="D173" s="13">
        <v>41612</v>
      </c>
      <c r="E173" s="2" t="s">
        <v>6</v>
      </c>
      <c r="F173" s="4" t="s">
        <v>253</v>
      </c>
      <c r="G173" s="2" t="s">
        <v>5</v>
      </c>
      <c r="H173" s="2" t="s">
        <v>2</v>
      </c>
      <c r="I173" s="2" t="s">
        <v>3</v>
      </c>
      <c r="J173" s="23">
        <v>30000000</v>
      </c>
      <c r="K173" s="5">
        <v>30000000</v>
      </c>
      <c r="L173" s="20"/>
      <c r="M173" s="20"/>
      <c r="N173" s="20"/>
      <c r="O173" s="20"/>
      <c r="P173" s="20"/>
      <c r="Q173" s="20"/>
      <c r="R173" s="24"/>
      <c r="S173" s="24"/>
      <c r="V173" s="21">
        <f t="shared" si="2"/>
        <v>0</v>
      </c>
    </row>
    <row r="174" spans="1:22" ht="13" customHeight="1" x14ac:dyDescent="0.25">
      <c r="A174" s="2">
        <v>2013</v>
      </c>
      <c r="B174" s="3" t="s">
        <v>677</v>
      </c>
      <c r="C174" s="2" t="s">
        <v>247</v>
      </c>
      <c r="D174" s="13">
        <v>41612</v>
      </c>
      <c r="E174" s="2" t="s">
        <v>6</v>
      </c>
      <c r="F174" s="4" t="s">
        <v>178</v>
      </c>
      <c r="G174" s="2" t="s">
        <v>5</v>
      </c>
      <c r="H174" s="2" t="s">
        <v>2</v>
      </c>
      <c r="I174" s="2" t="s">
        <v>3</v>
      </c>
      <c r="J174" s="23">
        <v>25000000</v>
      </c>
      <c r="K174" s="5">
        <v>25000000</v>
      </c>
      <c r="L174" s="20"/>
      <c r="M174" s="20"/>
      <c r="N174" s="20"/>
      <c r="O174" s="20"/>
      <c r="P174" s="20"/>
      <c r="Q174" s="20"/>
      <c r="R174" s="24"/>
      <c r="S174" s="24"/>
      <c r="V174" s="21">
        <f t="shared" si="2"/>
        <v>0</v>
      </c>
    </row>
    <row r="175" spans="1:22" ht="13" customHeight="1" x14ac:dyDescent="0.25">
      <c r="A175" s="2">
        <v>2013</v>
      </c>
      <c r="B175" s="3" t="s">
        <v>676</v>
      </c>
      <c r="C175" s="2" t="s">
        <v>248</v>
      </c>
      <c r="D175" s="13">
        <v>41612</v>
      </c>
      <c r="E175" s="2" t="s">
        <v>6</v>
      </c>
      <c r="F175" s="4" t="s">
        <v>254</v>
      </c>
      <c r="G175" s="2" t="s">
        <v>5</v>
      </c>
      <c r="H175" s="2" t="s">
        <v>2</v>
      </c>
      <c r="I175" s="2" t="s">
        <v>3</v>
      </c>
      <c r="J175" s="23">
        <v>25000000</v>
      </c>
      <c r="K175" s="5">
        <v>25000000</v>
      </c>
      <c r="L175" s="20"/>
      <c r="M175" s="20"/>
      <c r="N175" s="20"/>
      <c r="O175" s="20"/>
      <c r="P175" s="20"/>
      <c r="Q175" s="20"/>
      <c r="R175" s="24"/>
      <c r="S175" s="24"/>
      <c r="V175" s="21">
        <f t="shared" si="2"/>
        <v>0</v>
      </c>
    </row>
    <row r="176" spans="1:22" ht="13" customHeight="1" x14ac:dyDescent="0.25">
      <c r="A176" s="2">
        <v>2013</v>
      </c>
      <c r="B176" s="3" t="s">
        <v>675</v>
      </c>
      <c r="C176" s="2" t="s">
        <v>249</v>
      </c>
      <c r="D176" s="13">
        <v>41619</v>
      </c>
      <c r="E176" s="2" t="s">
        <v>6</v>
      </c>
      <c r="F176" s="4" t="s">
        <v>255</v>
      </c>
      <c r="G176" s="2" t="s">
        <v>5</v>
      </c>
      <c r="H176" s="2" t="s">
        <v>2</v>
      </c>
      <c r="I176" s="2" t="s">
        <v>3</v>
      </c>
      <c r="J176" s="23">
        <v>10000000</v>
      </c>
      <c r="K176" s="5">
        <v>10000000</v>
      </c>
      <c r="L176" s="20">
        <v>320000</v>
      </c>
      <c r="M176" s="20">
        <v>2700000</v>
      </c>
      <c r="N176" s="20">
        <v>-2671081</v>
      </c>
      <c r="O176" s="20"/>
      <c r="P176" s="20">
        <v>231658.74</v>
      </c>
      <c r="Q176" s="20"/>
      <c r="R176" s="24"/>
      <c r="S176" s="24"/>
      <c r="V176" s="21">
        <f t="shared" si="2"/>
        <v>580577.74</v>
      </c>
    </row>
    <row r="177" spans="1:22" ht="13" customHeight="1" x14ac:dyDescent="0.25">
      <c r="A177" s="2">
        <v>2013</v>
      </c>
      <c r="B177" s="3" t="s">
        <v>811</v>
      </c>
      <c r="C177" s="2" t="s">
        <v>250</v>
      </c>
      <c r="D177" s="13">
        <v>41634</v>
      </c>
      <c r="E177" s="2" t="s">
        <v>6</v>
      </c>
      <c r="F177" s="4" t="s">
        <v>256</v>
      </c>
      <c r="G177" s="2" t="s">
        <v>1</v>
      </c>
      <c r="H177" s="2" t="s">
        <v>451</v>
      </c>
      <c r="I177" s="2" t="s">
        <v>3</v>
      </c>
      <c r="J177" s="23">
        <v>40000000</v>
      </c>
      <c r="K177" s="5">
        <v>40000000</v>
      </c>
      <c r="L177" s="20">
        <v>895200</v>
      </c>
      <c r="M177" s="20">
        <v>1925000</v>
      </c>
      <c r="N177" s="20">
        <v>7500000</v>
      </c>
      <c r="O177" s="20">
        <v>10300000</v>
      </c>
      <c r="P177" s="20">
        <v>11123000</v>
      </c>
      <c r="Q177" s="20">
        <v>8001256</v>
      </c>
      <c r="R177" s="24">
        <v>-47958.04</v>
      </c>
      <c r="S177" s="24"/>
      <c r="V177" s="21">
        <f t="shared" si="2"/>
        <v>39696497.960000001</v>
      </c>
    </row>
    <row r="178" spans="1:22" ht="13" customHeight="1" x14ac:dyDescent="0.25">
      <c r="A178" s="2">
        <v>2013</v>
      </c>
      <c r="B178" s="3" t="s">
        <v>674</v>
      </c>
      <c r="C178" s="2" t="s">
        <v>250</v>
      </c>
      <c r="D178" s="13">
        <v>41634</v>
      </c>
      <c r="E178" s="2" t="s">
        <v>14</v>
      </c>
      <c r="F178" s="4" t="s">
        <v>256</v>
      </c>
      <c r="G178" s="2" t="s">
        <v>1</v>
      </c>
      <c r="H178" s="2" t="s">
        <v>451</v>
      </c>
      <c r="I178" s="2" t="s">
        <v>3</v>
      </c>
      <c r="J178" s="23">
        <v>40000000</v>
      </c>
      <c r="K178" s="5">
        <v>40000000</v>
      </c>
      <c r="L178" s="20">
        <v>1304180</v>
      </c>
      <c r="M178" s="20">
        <v>4504013</v>
      </c>
      <c r="N178" s="20">
        <v>10613202</v>
      </c>
      <c r="O178" s="20">
        <v>15407000</v>
      </c>
      <c r="P178" s="20">
        <v>6361605</v>
      </c>
      <c r="Q178" s="20">
        <v>1000000</v>
      </c>
      <c r="R178" s="24">
        <v>-269507.96999999997</v>
      </c>
      <c r="S178" s="24"/>
      <c r="V178" s="21">
        <f t="shared" si="2"/>
        <v>38920492.030000001</v>
      </c>
    </row>
    <row r="179" spans="1:22" ht="13" customHeight="1" x14ac:dyDescent="0.25">
      <c r="A179" s="2">
        <v>2014</v>
      </c>
      <c r="B179" s="3" t="s">
        <v>673</v>
      </c>
      <c r="C179" s="2" t="s">
        <v>257</v>
      </c>
      <c r="D179" s="13">
        <v>41948</v>
      </c>
      <c r="E179" s="2" t="s">
        <v>44</v>
      </c>
      <c r="F179" s="4" t="s">
        <v>531</v>
      </c>
      <c r="G179" s="2" t="s">
        <v>7</v>
      </c>
      <c r="H179" s="2" t="s">
        <v>260</v>
      </c>
      <c r="I179" s="2" t="s">
        <v>10</v>
      </c>
      <c r="J179" s="23">
        <v>6944000000</v>
      </c>
      <c r="K179" s="5">
        <f>64032786.8824</f>
        <v>64032786.882399999</v>
      </c>
      <c r="L179" s="20">
        <v>509485.43</v>
      </c>
      <c r="M179" s="20">
        <v>595366.86</v>
      </c>
      <c r="N179" s="20">
        <v>490186.61</v>
      </c>
      <c r="O179" s="20">
        <v>139020.51</v>
      </c>
      <c r="P179" s="20">
        <v>191129.77</v>
      </c>
      <c r="Q179" s="20"/>
      <c r="R179" s="24">
        <v>70937.77</v>
      </c>
      <c r="S179" s="24">
        <v>11015.2</v>
      </c>
      <c r="V179" s="21">
        <f t="shared" si="2"/>
        <v>2007142.15</v>
      </c>
    </row>
    <row r="180" spans="1:22" ht="13" customHeight="1" x14ac:dyDescent="0.25">
      <c r="A180" s="2">
        <v>2014</v>
      </c>
      <c r="B180" s="3" t="s">
        <v>580</v>
      </c>
      <c r="C180" s="2" t="s">
        <v>258</v>
      </c>
      <c r="D180" s="13">
        <v>41948</v>
      </c>
      <c r="E180" s="2" t="s">
        <v>44</v>
      </c>
      <c r="F180" s="4" t="s">
        <v>259</v>
      </c>
      <c r="G180" s="2" t="s">
        <v>1</v>
      </c>
      <c r="H180" s="2" t="s">
        <v>451</v>
      </c>
      <c r="I180" s="2" t="s">
        <v>10</v>
      </c>
      <c r="J180" s="23">
        <v>2480000000</v>
      </c>
      <c r="K180" s="5">
        <f>22868852.458</f>
        <v>22868852.458000001</v>
      </c>
      <c r="L180" s="20"/>
      <c r="M180" s="20"/>
      <c r="N180" s="20"/>
      <c r="O180" s="20"/>
      <c r="P180" s="20"/>
      <c r="Q180" s="20">
        <v>278182.78000000003</v>
      </c>
      <c r="R180" s="24"/>
      <c r="S180" s="24">
        <v>1013300.43</v>
      </c>
      <c r="T180" s="20">
        <v>7194911.4100000001</v>
      </c>
      <c r="U180" s="20">
        <v>8392730.3599999994</v>
      </c>
      <c r="V180" s="21">
        <f t="shared" si="2"/>
        <v>16879124.98</v>
      </c>
    </row>
    <row r="181" spans="1:22" ht="13" customHeight="1" x14ac:dyDescent="0.25">
      <c r="A181" s="2">
        <v>2014</v>
      </c>
      <c r="B181" s="3" t="s">
        <v>672</v>
      </c>
      <c r="C181" s="2" t="s">
        <v>261</v>
      </c>
      <c r="D181" s="13">
        <v>41991</v>
      </c>
      <c r="E181" s="2" t="s">
        <v>23</v>
      </c>
      <c r="F181" s="4" t="s">
        <v>263</v>
      </c>
      <c r="G181" s="2" t="s">
        <v>5</v>
      </c>
      <c r="H181" s="2" t="s">
        <v>2</v>
      </c>
      <c r="I181" s="2" t="s">
        <v>55</v>
      </c>
      <c r="J181" s="23">
        <v>15000000</v>
      </c>
      <c r="K181" s="5">
        <f>19255319.14893</f>
        <v>19255319.148929998</v>
      </c>
      <c r="L181" s="20">
        <v>17440677.969999999</v>
      </c>
      <c r="M181" s="20"/>
      <c r="N181" s="20"/>
      <c r="O181" s="20"/>
      <c r="P181" s="20"/>
      <c r="Q181" s="20"/>
      <c r="R181" s="24"/>
      <c r="S181" s="24"/>
      <c r="V181" s="21">
        <f t="shared" si="2"/>
        <v>17440677.969999999</v>
      </c>
    </row>
    <row r="182" spans="1:22" ht="13" customHeight="1" x14ac:dyDescent="0.25">
      <c r="A182" s="2">
        <v>2014</v>
      </c>
      <c r="B182" s="3" t="s">
        <v>671</v>
      </c>
      <c r="C182" s="2" t="s">
        <v>262</v>
      </c>
      <c r="D182" s="13">
        <v>41991</v>
      </c>
      <c r="E182" s="2" t="s">
        <v>23</v>
      </c>
      <c r="F182" s="4" t="s">
        <v>279</v>
      </c>
      <c r="G182" s="2" t="s">
        <v>5</v>
      </c>
      <c r="H182" s="2" t="s">
        <v>2</v>
      </c>
      <c r="I182" s="2" t="s">
        <v>55</v>
      </c>
      <c r="J182" s="23">
        <v>15000000</v>
      </c>
      <c r="K182" s="5">
        <f>19255319.14893</f>
        <v>19255319.148929998</v>
      </c>
      <c r="L182" s="20">
        <v>17440677.969999999</v>
      </c>
      <c r="M182" s="20"/>
      <c r="N182" s="20"/>
      <c r="O182" s="20"/>
      <c r="P182" s="20"/>
      <c r="Q182" s="20"/>
      <c r="R182" s="24"/>
      <c r="S182" s="24"/>
      <c r="V182" s="21">
        <f t="shared" si="2"/>
        <v>17440677.969999999</v>
      </c>
    </row>
    <row r="183" spans="1:22" ht="13" customHeight="1" x14ac:dyDescent="0.25">
      <c r="A183" s="2">
        <v>2014</v>
      </c>
      <c r="B183" s="3" t="s">
        <v>670</v>
      </c>
      <c r="C183" s="2" t="s">
        <v>264</v>
      </c>
      <c r="D183" s="13">
        <v>41742</v>
      </c>
      <c r="E183" s="2" t="s">
        <v>13</v>
      </c>
      <c r="F183" s="4" t="s">
        <v>276</v>
      </c>
      <c r="G183" s="2" t="s">
        <v>1</v>
      </c>
      <c r="H183" s="2" t="s">
        <v>448</v>
      </c>
      <c r="I183" s="2" t="s">
        <v>3</v>
      </c>
      <c r="J183" s="23">
        <v>150000000</v>
      </c>
      <c r="K183" s="5">
        <v>150000000</v>
      </c>
      <c r="L183" s="20">
        <v>97276792.790000007</v>
      </c>
      <c r="M183" s="20">
        <v>52723207.210000001</v>
      </c>
      <c r="N183" s="20"/>
      <c r="O183" s="20"/>
      <c r="P183" s="20"/>
      <c r="Q183" s="20"/>
      <c r="R183" s="24"/>
      <c r="S183" s="24"/>
      <c r="V183" s="21">
        <f t="shared" si="2"/>
        <v>150000000</v>
      </c>
    </row>
    <row r="184" spans="1:22" ht="13" customHeight="1" x14ac:dyDescent="0.25">
      <c r="A184" s="2">
        <v>2014</v>
      </c>
      <c r="B184" s="3" t="s">
        <v>669</v>
      </c>
      <c r="C184" s="2" t="s">
        <v>265</v>
      </c>
      <c r="D184" s="13">
        <v>41843</v>
      </c>
      <c r="E184" s="2" t="s">
        <v>6</v>
      </c>
      <c r="F184" s="4" t="s">
        <v>277</v>
      </c>
      <c r="G184" s="2" t="s">
        <v>5</v>
      </c>
      <c r="H184" s="2" t="s">
        <v>2</v>
      </c>
      <c r="I184" s="2" t="s">
        <v>3</v>
      </c>
      <c r="J184" s="23">
        <v>15000000</v>
      </c>
      <c r="K184" s="5">
        <v>15000000</v>
      </c>
      <c r="L184" s="20">
        <v>1095693</v>
      </c>
      <c r="M184" s="20">
        <v>5532879</v>
      </c>
      <c r="N184" s="20">
        <v>4154450</v>
      </c>
      <c r="O184" s="20">
        <v>1123943.6599999999</v>
      </c>
      <c r="P184" s="20">
        <v>405230.34</v>
      </c>
      <c r="Q184" s="20">
        <v>524507</v>
      </c>
      <c r="R184" s="24">
        <v>781797</v>
      </c>
      <c r="S184" s="24">
        <v>258000</v>
      </c>
      <c r="V184" s="21">
        <f t="shared" si="2"/>
        <v>13876500</v>
      </c>
    </row>
    <row r="185" spans="1:22" ht="13" customHeight="1" x14ac:dyDescent="0.25">
      <c r="A185" s="2">
        <v>2014</v>
      </c>
      <c r="B185" s="3" t="s">
        <v>579</v>
      </c>
      <c r="C185" s="2" t="s">
        <v>266</v>
      </c>
      <c r="D185" s="13">
        <v>41843</v>
      </c>
      <c r="E185" s="2" t="s">
        <v>14</v>
      </c>
      <c r="F185" s="4" t="s">
        <v>462</v>
      </c>
      <c r="G185" s="2" t="s">
        <v>4</v>
      </c>
      <c r="H185" s="2" t="s">
        <v>441</v>
      </c>
      <c r="I185" s="2" t="s">
        <v>3</v>
      </c>
      <c r="J185" s="23">
        <v>120000000</v>
      </c>
      <c r="K185" s="5">
        <v>120000000</v>
      </c>
      <c r="L185" s="20"/>
      <c r="M185" s="20">
        <v>1400000</v>
      </c>
      <c r="N185" s="20">
        <v>1600000</v>
      </c>
      <c r="O185" s="20"/>
      <c r="P185" s="20"/>
      <c r="Q185" s="20">
        <v>2631410</v>
      </c>
      <c r="R185" s="24">
        <v>21700000</v>
      </c>
      <c r="S185" s="24">
        <v>29300000</v>
      </c>
      <c r="T185" s="20">
        <v>18500000</v>
      </c>
      <c r="U185" s="20">
        <v>26393028.399999999</v>
      </c>
      <c r="V185" s="21">
        <f t="shared" si="2"/>
        <v>101524438.40000001</v>
      </c>
    </row>
    <row r="186" spans="1:22" ht="13" customHeight="1" x14ac:dyDescent="0.25">
      <c r="A186" s="2">
        <v>2014</v>
      </c>
      <c r="B186" s="3" t="s">
        <v>668</v>
      </c>
      <c r="C186" s="2" t="s">
        <v>267</v>
      </c>
      <c r="D186" s="13">
        <v>41843</v>
      </c>
      <c r="E186" s="2" t="s">
        <v>14</v>
      </c>
      <c r="F186" s="4" t="s">
        <v>532</v>
      </c>
      <c r="G186" s="2" t="s">
        <v>363</v>
      </c>
      <c r="H186" s="2" t="s">
        <v>441</v>
      </c>
      <c r="I186" s="2" t="s">
        <v>3</v>
      </c>
      <c r="J186" s="23">
        <v>35000000</v>
      </c>
      <c r="K186" s="5">
        <v>35000000</v>
      </c>
      <c r="L186" s="20"/>
      <c r="M186" s="20">
        <v>1000000</v>
      </c>
      <c r="N186" s="20">
        <v>2658533.4700000002</v>
      </c>
      <c r="O186" s="20">
        <v>1116197.17</v>
      </c>
      <c r="P186" s="20">
        <v>-2453813.34</v>
      </c>
      <c r="Q186" s="20"/>
      <c r="R186" s="24"/>
      <c r="S186" s="24"/>
      <c r="V186" s="21">
        <f t="shared" si="2"/>
        <v>2320917.3000000007</v>
      </c>
    </row>
    <row r="187" spans="1:22" ht="13" customHeight="1" x14ac:dyDescent="0.25">
      <c r="A187" s="2">
        <v>2014</v>
      </c>
      <c r="B187" s="3" t="s">
        <v>667</v>
      </c>
      <c r="C187" s="2" t="s">
        <v>268</v>
      </c>
      <c r="D187" s="13">
        <v>41937</v>
      </c>
      <c r="E187" s="2" t="s">
        <v>6</v>
      </c>
      <c r="F187" s="4" t="s">
        <v>533</v>
      </c>
      <c r="G187" s="2" t="s">
        <v>5</v>
      </c>
      <c r="H187" s="2" t="s">
        <v>2</v>
      </c>
      <c r="I187" s="2" t="s">
        <v>3</v>
      </c>
      <c r="J187" s="23">
        <v>25000000</v>
      </c>
      <c r="K187" s="5">
        <v>25000000</v>
      </c>
      <c r="L187" s="20"/>
      <c r="M187" s="20"/>
      <c r="N187" s="20"/>
      <c r="O187" s="20"/>
      <c r="P187" s="20"/>
      <c r="Q187" s="20"/>
      <c r="R187" s="24"/>
      <c r="S187" s="24"/>
      <c r="V187" s="21">
        <f t="shared" si="2"/>
        <v>0</v>
      </c>
    </row>
    <row r="188" spans="1:22" ht="13" customHeight="1" x14ac:dyDescent="0.25">
      <c r="A188" s="2">
        <v>2014</v>
      </c>
      <c r="B188" s="3" t="s">
        <v>666</v>
      </c>
      <c r="C188" s="2" t="s">
        <v>269</v>
      </c>
      <c r="D188" s="13">
        <v>41948</v>
      </c>
      <c r="E188" s="2" t="s">
        <v>6</v>
      </c>
      <c r="F188" s="4" t="s">
        <v>278</v>
      </c>
      <c r="G188" s="2" t="s">
        <v>1</v>
      </c>
      <c r="H188" s="2" t="s">
        <v>451</v>
      </c>
      <c r="I188" s="2" t="s">
        <v>3</v>
      </c>
      <c r="J188" s="23">
        <v>15000000</v>
      </c>
      <c r="K188" s="5">
        <v>15000000</v>
      </c>
      <c r="L188" s="20"/>
      <c r="M188" s="20">
        <v>455625</v>
      </c>
      <c r="N188" s="20">
        <v>1540000</v>
      </c>
      <c r="O188" s="20">
        <v>2400000</v>
      </c>
      <c r="P188" s="20">
        <v>4000000</v>
      </c>
      <c r="Q188" s="20">
        <v>-3357067.23</v>
      </c>
      <c r="R188" s="24"/>
      <c r="S188" s="24"/>
      <c r="V188" s="21">
        <f t="shared" si="2"/>
        <v>5038557.7699999996</v>
      </c>
    </row>
    <row r="189" spans="1:22" ht="13" customHeight="1" x14ac:dyDescent="0.25">
      <c r="A189" s="2">
        <v>2014</v>
      </c>
      <c r="B189" s="3" t="s">
        <v>665</v>
      </c>
      <c r="C189" s="2" t="s">
        <v>270</v>
      </c>
      <c r="D189" s="13">
        <v>41971</v>
      </c>
      <c r="E189" s="2" t="s">
        <v>6</v>
      </c>
      <c r="F189" s="4" t="s">
        <v>279</v>
      </c>
      <c r="G189" s="2" t="s">
        <v>5</v>
      </c>
      <c r="H189" s="2" t="s">
        <v>2</v>
      </c>
      <c r="I189" s="2" t="s">
        <v>3</v>
      </c>
      <c r="J189" s="23">
        <v>25000000</v>
      </c>
      <c r="K189" s="5">
        <v>25000000</v>
      </c>
      <c r="L189" s="20"/>
      <c r="M189" s="20"/>
      <c r="N189" s="20"/>
      <c r="O189" s="20"/>
      <c r="P189" s="20"/>
      <c r="Q189" s="20"/>
      <c r="R189" s="24"/>
      <c r="S189" s="24"/>
      <c r="V189" s="21">
        <f t="shared" si="2"/>
        <v>0</v>
      </c>
    </row>
    <row r="190" spans="1:22" ht="13" customHeight="1" x14ac:dyDescent="0.25">
      <c r="A190" s="2">
        <v>2014</v>
      </c>
      <c r="B190" s="3" t="s">
        <v>664</v>
      </c>
      <c r="C190" s="2" t="s">
        <v>271</v>
      </c>
      <c r="D190" s="13">
        <v>41971</v>
      </c>
      <c r="E190" s="2" t="s">
        <v>6</v>
      </c>
      <c r="F190" s="4" t="s">
        <v>280</v>
      </c>
      <c r="G190" s="2" t="s">
        <v>5</v>
      </c>
      <c r="H190" s="2" t="s">
        <v>2</v>
      </c>
      <c r="I190" s="2" t="s">
        <v>3</v>
      </c>
      <c r="J190" s="23">
        <v>25000000</v>
      </c>
      <c r="K190" s="5">
        <v>25000000</v>
      </c>
      <c r="L190" s="20"/>
      <c r="M190" s="20"/>
      <c r="N190" s="20"/>
      <c r="O190" s="20"/>
      <c r="P190" s="20"/>
      <c r="Q190" s="20"/>
      <c r="R190" s="24"/>
      <c r="S190" s="24"/>
      <c r="V190" s="21">
        <f t="shared" si="2"/>
        <v>0</v>
      </c>
    </row>
    <row r="191" spans="1:22" ht="13" customHeight="1" x14ac:dyDescent="0.25">
      <c r="A191" s="2">
        <v>2014</v>
      </c>
      <c r="B191" s="3" t="s">
        <v>663</v>
      </c>
      <c r="C191" s="2" t="s">
        <v>272</v>
      </c>
      <c r="D191" s="13">
        <v>42000</v>
      </c>
      <c r="E191" s="2" t="s">
        <v>6</v>
      </c>
      <c r="F191" s="4" t="s">
        <v>534</v>
      </c>
      <c r="G191" s="2" t="s">
        <v>4</v>
      </c>
      <c r="H191" s="2" t="s">
        <v>287</v>
      </c>
      <c r="I191" s="2" t="s">
        <v>3</v>
      </c>
      <c r="J191" s="23">
        <v>300000000</v>
      </c>
      <c r="K191" s="5">
        <v>300000000</v>
      </c>
      <c r="L191" s="20"/>
      <c r="M191" s="20">
        <v>97520621</v>
      </c>
      <c r="N191" s="20">
        <v>65000000</v>
      </c>
      <c r="O191" s="20"/>
      <c r="P191" s="20"/>
      <c r="Q191" s="20">
        <v>30000000</v>
      </c>
      <c r="R191" s="24"/>
      <c r="S191" s="24">
        <v>-1932211.47</v>
      </c>
      <c r="V191" s="21">
        <f t="shared" si="2"/>
        <v>190588409.53</v>
      </c>
    </row>
    <row r="192" spans="1:22" ht="13" customHeight="1" x14ac:dyDescent="0.25">
      <c r="A192" s="2">
        <v>2014</v>
      </c>
      <c r="B192" s="3" t="s">
        <v>836</v>
      </c>
      <c r="C192" s="2" t="s">
        <v>273</v>
      </c>
      <c r="D192" s="13">
        <v>42000</v>
      </c>
      <c r="E192" s="2" t="s">
        <v>13</v>
      </c>
      <c r="F192" s="4" t="s">
        <v>534</v>
      </c>
      <c r="G192" s="2" t="s">
        <v>4</v>
      </c>
      <c r="H192" s="2" t="s">
        <v>287</v>
      </c>
      <c r="I192" s="2" t="s">
        <v>3</v>
      </c>
      <c r="J192" s="23">
        <v>150000000</v>
      </c>
      <c r="K192" s="5">
        <v>150000000</v>
      </c>
      <c r="L192" s="20"/>
      <c r="M192" s="20">
        <v>122142273</v>
      </c>
      <c r="N192" s="20">
        <v>15000000</v>
      </c>
      <c r="O192" s="20"/>
      <c r="P192" s="20"/>
      <c r="Q192" s="20"/>
      <c r="R192" s="24"/>
      <c r="S192" s="24"/>
      <c r="V192" s="21">
        <f t="shared" si="2"/>
        <v>137142273</v>
      </c>
    </row>
    <row r="193" spans="1:22" ht="13" customHeight="1" x14ac:dyDescent="0.25">
      <c r="A193" s="2">
        <v>2014</v>
      </c>
      <c r="B193" s="14" t="s">
        <v>662</v>
      </c>
      <c r="C193" s="2" t="s">
        <v>274</v>
      </c>
      <c r="D193" s="13">
        <v>42000</v>
      </c>
      <c r="E193" s="2" t="s">
        <v>14</v>
      </c>
      <c r="F193" s="4" t="s">
        <v>470</v>
      </c>
      <c r="G193" s="2" t="s">
        <v>11</v>
      </c>
      <c r="H193" s="2" t="s">
        <v>12</v>
      </c>
      <c r="I193" s="2" t="s">
        <v>3</v>
      </c>
      <c r="J193" s="23">
        <v>55000000</v>
      </c>
      <c r="K193" s="5">
        <v>55000000</v>
      </c>
      <c r="L193" s="20"/>
      <c r="M193" s="20">
        <v>200000</v>
      </c>
      <c r="N193" s="20">
        <v>10193600</v>
      </c>
      <c r="O193" s="20">
        <v>13989000</v>
      </c>
      <c r="P193" s="20">
        <v>21730654</v>
      </c>
      <c r="Q193" s="20"/>
      <c r="R193" s="24">
        <v>-1813391.61</v>
      </c>
      <c r="S193" s="24"/>
      <c r="V193" s="21">
        <f t="shared" si="2"/>
        <v>44299862.390000001</v>
      </c>
    </row>
    <row r="194" spans="1:22" ht="13" customHeight="1" x14ac:dyDescent="0.25">
      <c r="A194" s="2">
        <v>2014</v>
      </c>
      <c r="B194" s="3" t="s">
        <v>661</v>
      </c>
      <c r="C194" s="2" t="s">
        <v>275</v>
      </c>
      <c r="D194" s="13">
        <v>42000</v>
      </c>
      <c r="E194" s="2" t="s">
        <v>6</v>
      </c>
      <c r="F194" s="4" t="s">
        <v>281</v>
      </c>
      <c r="G194" s="2" t="s">
        <v>1</v>
      </c>
      <c r="H194" s="2" t="s">
        <v>451</v>
      </c>
      <c r="I194" s="2" t="s">
        <v>3</v>
      </c>
      <c r="J194" s="23">
        <v>40000000</v>
      </c>
      <c r="K194" s="5">
        <v>40000000</v>
      </c>
      <c r="L194" s="20"/>
      <c r="M194" s="20">
        <v>932932</v>
      </c>
      <c r="N194" s="20">
        <v>2829112</v>
      </c>
      <c r="O194" s="20">
        <v>9870000</v>
      </c>
      <c r="P194" s="20">
        <v>3500000</v>
      </c>
      <c r="Q194" s="20"/>
      <c r="R194" s="24"/>
      <c r="S194" s="24">
        <v>-7260450.4100000001</v>
      </c>
      <c r="V194" s="21">
        <f t="shared" si="2"/>
        <v>9871593.5899999999</v>
      </c>
    </row>
    <row r="195" spans="1:22" ht="13" customHeight="1" x14ac:dyDescent="0.25">
      <c r="A195" s="2">
        <v>2015</v>
      </c>
      <c r="B195" s="3" t="s">
        <v>831</v>
      </c>
      <c r="C195" s="2" t="s">
        <v>832</v>
      </c>
      <c r="D195" s="13">
        <v>42084</v>
      </c>
      <c r="E195" s="2" t="s">
        <v>14</v>
      </c>
      <c r="F195" s="4" t="s">
        <v>874</v>
      </c>
      <c r="G195" s="2" t="s">
        <v>5</v>
      </c>
      <c r="H195" s="2" t="s">
        <v>2</v>
      </c>
      <c r="I195" s="2" t="s">
        <v>3</v>
      </c>
      <c r="J195" s="5">
        <v>400000000</v>
      </c>
      <c r="K195" s="5">
        <v>400000000</v>
      </c>
      <c r="L195" s="20"/>
      <c r="M195" s="20"/>
      <c r="N195" s="20"/>
      <c r="O195" s="20">
        <v>70000000</v>
      </c>
      <c r="P195" s="20"/>
      <c r="Q195" s="20"/>
      <c r="R195" s="24"/>
      <c r="S195" s="24"/>
      <c r="V195" s="21">
        <f t="shared" si="2"/>
        <v>70000000</v>
      </c>
    </row>
    <row r="196" spans="1:22" ht="13" customHeight="1" x14ac:dyDescent="0.25">
      <c r="A196" s="2">
        <v>2015</v>
      </c>
      <c r="B196" s="3" t="s">
        <v>837</v>
      </c>
      <c r="C196" s="2" t="s">
        <v>838</v>
      </c>
      <c r="D196" s="13">
        <v>42137</v>
      </c>
      <c r="E196" s="2" t="s">
        <v>6</v>
      </c>
      <c r="F196" s="4" t="s">
        <v>873</v>
      </c>
      <c r="G196" s="2" t="s">
        <v>5</v>
      </c>
      <c r="H196" s="2" t="s">
        <v>2</v>
      </c>
      <c r="I196" s="2" t="s">
        <v>3</v>
      </c>
      <c r="J196" s="5">
        <v>300000000</v>
      </c>
      <c r="K196" s="5">
        <v>300000000</v>
      </c>
      <c r="L196" s="20"/>
      <c r="M196" s="20">
        <v>300000000</v>
      </c>
      <c r="N196" s="20"/>
      <c r="O196" s="20"/>
      <c r="P196" s="20"/>
      <c r="Q196" s="20"/>
      <c r="R196" s="24"/>
      <c r="S196" s="24"/>
      <c r="V196" s="21">
        <f t="shared" si="2"/>
        <v>300000000</v>
      </c>
    </row>
    <row r="197" spans="1:22" ht="13" customHeight="1" x14ac:dyDescent="0.25">
      <c r="A197" s="2">
        <v>2015</v>
      </c>
      <c r="B197" s="3" t="s">
        <v>660</v>
      </c>
      <c r="C197" s="2" t="s">
        <v>282</v>
      </c>
      <c r="D197" s="13">
        <v>42360</v>
      </c>
      <c r="E197" s="2" t="s">
        <v>23</v>
      </c>
      <c r="F197" s="4" t="s">
        <v>284</v>
      </c>
      <c r="G197" s="2" t="s">
        <v>5</v>
      </c>
      <c r="H197" s="2" t="s">
        <v>9</v>
      </c>
      <c r="I197" s="2" t="s">
        <v>3</v>
      </c>
      <c r="J197" s="5">
        <f>44800472.953</f>
        <v>44800472.953000002</v>
      </c>
      <c r="K197" s="5">
        <f>44800472.953</f>
        <v>44800472.953000002</v>
      </c>
      <c r="L197" s="20"/>
      <c r="M197" s="20">
        <v>16341979.869999999</v>
      </c>
      <c r="N197" s="20"/>
      <c r="O197" s="20">
        <v>27645496.280000001</v>
      </c>
      <c r="P197" s="20"/>
      <c r="Q197" s="20"/>
      <c r="R197" s="24"/>
      <c r="S197" s="24"/>
      <c r="V197" s="21">
        <f t="shared" si="2"/>
        <v>43987476.149999999</v>
      </c>
    </row>
    <row r="198" spans="1:22" ht="13" customHeight="1" x14ac:dyDescent="0.25">
      <c r="A198" s="2">
        <v>2015</v>
      </c>
      <c r="B198" s="14" t="s">
        <v>659</v>
      </c>
      <c r="C198" s="2" t="s">
        <v>283</v>
      </c>
      <c r="D198" s="13">
        <v>42368</v>
      </c>
      <c r="E198" s="2" t="s">
        <v>23</v>
      </c>
      <c r="F198" s="4" t="s">
        <v>469</v>
      </c>
      <c r="G198" s="2" t="s">
        <v>11</v>
      </c>
      <c r="H198" s="2" t="s">
        <v>12</v>
      </c>
      <c r="I198" s="2" t="s">
        <v>3</v>
      </c>
      <c r="J198" s="23">
        <f>24000000</f>
        <v>24000000</v>
      </c>
      <c r="K198" s="5">
        <f>24000000</f>
        <v>24000000</v>
      </c>
      <c r="L198" s="20"/>
      <c r="M198" s="20"/>
      <c r="N198" s="20">
        <v>7500000</v>
      </c>
      <c r="O198" s="20">
        <v>7500000</v>
      </c>
      <c r="P198" s="20">
        <v>9000000</v>
      </c>
      <c r="Q198" s="20"/>
      <c r="R198" s="24"/>
      <c r="S198" s="24"/>
      <c r="V198" s="21">
        <f t="shared" si="2"/>
        <v>24000000</v>
      </c>
    </row>
    <row r="199" spans="1:22" ht="13" customHeight="1" x14ac:dyDescent="0.25">
      <c r="A199" s="2">
        <v>2015</v>
      </c>
      <c r="B199" s="3" t="s">
        <v>658</v>
      </c>
      <c r="C199" s="2" t="s">
        <v>285</v>
      </c>
      <c r="D199" s="13">
        <v>42356</v>
      </c>
      <c r="E199" s="2" t="s">
        <v>14</v>
      </c>
      <c r="F199" s="4" t="s">
        <v>530</v>
      </c>
      <c r="G199" s="2" t="s">
        <v>4</v>
      </c>
      <c r="H199" s="2" t="s">
        <v>287</v>
      </c>
      <c r="I199" s="2" t="s">
        <v>3</v>
      </c>
      <c r="J199" s="5">
        <f>300000000</f>
        <v>300000000</v>
      </c>
      <c r="K199" s="5">
        <v>300000000</v>
      </c>
      <c r="L199" s="20"/>
      <c r="M199" s="20">
        <v>40000000</v>
      </c>
      <c r="N199" s="20">
        <v>30000000</v>
      </c>
      <c r="O199" s="20"/>
      <c r="P199" s="20"/>
      <c r="Q199" s="20"/>
      <c r="R199" s="24"/>
      <c r="S199" s="24"/>
      <c r="V199" s="21">
        <f t="shared" si="2"/>
        <v>70000000</v>
      </c>
    </row>
    <row r="200" spans="1:22" ht="13" customHeight="1" x14ac:dyDescent="0.25">
      <c r="A200" s="2">
        <v>2015</v>
      </c>
      <c r="B200" s="3" t="s">
        <v>581</v>
      </c>
      <c r="C200" s="2" t="s">
        <v>286</v>
      </c>
      <c r="D200" s="13">
        <v>42368</v>
      </c>
      <c r="E200" s="2" t="s">
        <v>6</v>
      </c>
      <c r="F200" s="4" t="s">
        <v>347</v>
      </c>
      <c r="G200" s="2" t="s">
        <v>4</v>
      </c>
      <c r="H200" s="2" t="s">
        <v>287</v>
      </c>
      <c r="I200" s="2" t="s">
        <v>3</v>
      </c>
      <c r="J200" s="5">
        <f>50000000</f>
        <v>50000000</v>
      </c>
      <c r="K200" s="5">
        <v>50000000</v>
      </c>
      <c r="L200" s="20"/>
      <c r="M200" s="20"/>
      <c r="N200" s="20">
        <v>1148045</v>
      </c>
      <c r="O200" s="20">
        <v>4000000</v>
      </c>
      <c r="P200" s="20">
        <v>10300000</v>
      </c>
      <c r="Q200" s="20">
        <v>5800000</v>
      </c>
      <c r="R200" s="24">
        <v>9200000</v>
      </c>
      <c r="S200" s="24">
        <v>13500000</v>
      </c>
      <c r="T200" s="20">
        <v>3659801</v>
      </c>
      <c r="U200" s="20"/>
      <c r="V200" s="21">
        <f t="shared" si="2"/>
        <v>47607846</v>
      </c>
    </row>
    <row r="201" spans="1:22" ht="13" customHeight="1" x14ac:dyDescent="0.25">
      <c r="A201" s="2">
        <v>2015</v>
      </c>
      <c r="B201" s="3" t="s">
        <v>582</v>
      </c>
      <c r="C201" s="2" t="s">
        <v>286</v>
      </c>
      <c r="D201" s="13">
        <v>42368</v>
      </c>
      <c r="E201" s="2" t="s">
        <v>14</v>
      </c>
      <c r="F201" s="4" t="s">
        <v>347</v>
      </c>
      <c r="G201" s="2" t="s">
        <v>4</v>
      </c>
      <c r="H201" s="2" t="s">
        <v>287</v>
      </c>
      <c r="I201" s="2" t="s">
        <v>3</v>
      </c>
      <c r="J201" s="5">
        <f>50000000</f>
        <v>50000000</v>
      </c>
      <c r="K201" s="5">
        <v>50000000</v>
      </c>
      <c r="L201" s="20"/>
      <c r="M201" s="20"/>
      <c r="N201" s="20">
        <v>743464</v>
      </c>
      <c r="O201" s="20">
        <v>3000000</v>
      </c>
      <c r="P201" s="20">
        <v>7850000</v>
      </c>
      <c r="Q201" s="20">
        <v>5300000</v>
      </c>
      <c r="R201" s="24">
        <v>8360000</v>
      </c>
      <c r="S201" s="24">
        <v>6217305</v>
      </c>
      <c r="T201" s="20">
        <v>5729231</v>
      </c>
      <c r="U201" s="20">
        <v>-2926687.34</v>
      </c>
      <c r="V201" s="21">
        <f t="shared" si="2"/>
        <v>34273312.659999996</v>
      </c>
    </row>
    <row r="202" spans="1:22" ht="13" customHeight="1" x14ac:dyDescent="0.25">
      <c r="A202" s="2">
        <v>2015</v>
      </c>
      <c r="B202" s="3" t="s">
        <v>815</v>
      </c>
      <c r="C202" s="2" t="s">
        <v>819</v>
      </c>
      <c r="D202" s="13">
        <v>42362</v>
      </c>
      <c r="E202" s="2" t="s">
        <v>6</v>
      </c>
      <c r="F202" s="4" t="s">
        <v>872</v>
      </c>
      <c r="G202" s="2" t="s">
        <v>5</v>
      </c>
      <c r="H202" s="2" t="s">
        <v>2</v>
      </c>
      <c r="I202" s="2" t="s">
        <v>3</v>
      </c>
      <c r="J202" s="5">
        <v>300000000</v>
      </c>
      <c r="K202" s="5">
        <v>300000000</v>
      </c>
      <c r="L202" s="20"/>
      <c r="M202" s="20"/>
      <c r="N202" s="20"/>
      <c r="O202" s="20"/>
      <c r="P202" s="20"/>
      <c r="Q202" s="20">
        <v>300000000</v>
      </c>
      <c r="R202" s="24"/>
      <c r="S202" s="24"/>
      <c r="V202" s="21">
        <f t="shared" si="2"/>
        <v>300000000</v>
      </c>
    </row>
    <row r="203" spans="1:22" ht="13" customHeight="1" x14ac:dyDescent="0.25">
      <c r="A203" s="2">
        <v>2016</v>
      </c>
      <c r="B203" s="3" t="s">
        <v>816</v>
      </c>
      <c r="C203" s="2" t="s">
        <v>820</v>
      </c>
      <c r="D203" s="13">
        <v>42426</v>
      </c>
      <c r="E203" s="2" t="s">
        <v>14</v>
      </c>
      <c r="F203" s="4" t="s">
        <v>871</v>
      </c>
      <c r="G203" s="2" t="s">
        <v>5</v>
      </c>
      <c r="H203" s="2" t="s">
        <v>2</v>
      </c>
      <c r="I203" s="2" t="s">
        <v>3</v>
      </c>
      <c r="J203" s="5">
        <v>1250000000</v>
      </c>
      <c r="K203" s="5">
        <v>1250000000</v>
      </c>
      <c r="L203" s="20"/>
      <c r="M203" s="20"/>
      <c r="N203" s="20"/>
      <c r="O203" s="20"/>
      <c r="P203" s="20"/>
      <c r="Q203" s="20">
        <v>1250000000</v>
      </c>
      <c r="R203" s="24"/>
      <c r="S203" s="24"/>
      <c r="V203" s="21">
        <f t="shared" ref="V203:V266" si="3">SUM(L203:U203)</f>
        <v>1250000000</v>
      </c>
    </row>
    <row r="204" spans="1:22" ht="13" customHeight="1" x14ac:dyDescent="0.25">
      <c r="A204" s="2">
        <v>2016</v>
      </c>
      <c r="B204" s="3" t="s">
        <v>817</v>
      </c>
      <c r="C204" s="2" t="s">
        <v>821</v>
      </c>
      <c r="D204" s="13">
        <v>42426</v>
      </c>
      <c r="E204" s="2" t="s">
        <v>14</v>
      </c>
      <c r="F204" s="4" t="s">
        <v>870</v>
      </c>
      <c r="G204" s="2" t="s">
        <v>5</v>
      </c>
      <c r="H204" s="2" t="s">
        <v>2</v>
      </c>
      <c r="I204" s="2" t="s">
        <v>3</v>
      </c>
      <c r="J204" s="5">
        <v>1250000000</v>
      </c>
      <c r="K204" s="5">
        <v>1250000000</v>
      </c>
      <c r="L204" s="20"/>
      <c r="M204" s="20"/>
      <c r="N204" s="20"/>
      <c r="O204" s="20">
        <v>245680243</v>
      </c>
      <c r="P204" s="20">
        <v>420000000</v>
      </c>
      <c r="Q204" s="20">
        <v>584319757</v>
      </c>
      <c r="R204" s="24"/>
      <c r="S204" s="24"/>
      <c r="V204" s="21">
        <f t="shared" si="3"/>
        <v>1250000000</v>
      </c>
    </row>
    <row r="205" spans="1:22" ht="13" customHeight="1" x14ac:dyDescent="0.25">
      <c r="A205" s="2">
        <v>2016</v>
      </c>
      <c r="B205" s="3" t="s">
        <v>657</v>
      </c>
      <c r="C205" s="2" t="s">
        <v>289</v>
      </c>
      <c r="D205" s="13">
        <v>42621</v>
      </c>
      <c r="E205" s="2" t="s">
        <v>23</v>
      </c>
      <c r="F205" s="4" t="s">
        <v>522</v>
      </c>
      <c r="G205" s="2" t="s">
        <v>4</v>
      </c>
      <c r="H205" s="2" t="s">
        <v>287</v>
      </c>
      <c r="I205" s="2" t="s">
        <v>55</v>
      </c>
      <c r="J205" s="5">
        <f>192270000</f>
        <v>192270000</v>
      </c>
      <c r="K205" s="5">
        <f>200000000</f>
        <v>200000000</v>
      </c>
      <c r="L205" s="20"/>
      <c r="M205" s="20"/>
      <c r="N205" s="20">
        <v>90751440</v>
      </c>
      <c r="O205" s="20"/>
      <c r="P205" s="20">
        <v>109450384</v>
      </c>
      <c r="Q205" s="20">
        <v>-201824</v>
      </c>
      <c r="R205" s="24"/>
      <c r="S205" s="24"/>
      <c r="V205" s="21">
        <f t="shared" si="3"/>
        <v>200000000</v>
      </c>
    </row>
    <row r="206" spans="1:22" ht="13" customHeight="1" x14ac:dyDescent="0.25">
      <c r="A206" s="2">
        <v>2016</v>
      </c>
      <c r="B206" s="3" t="s">
        <v>861</v>
      </c>
      <c r="C206" s="2" t="s">
        <v>290</v>
      </c>
      <c r="D206" s="13">
        <v>42732</v>
      </c>
      <c r="E206" s="2" t="s">
        <v>291</v>
      </c>
      <c r="F206" s="4" t="s">
        <v>522</v>
      </c>
      <c r="G206" s="2" t="s">
        <v>4</v>
      </c>
      <c r="H206" s="2" t="s">
        <v>287</v>
      </c>
      <c r="I206" s="2" t="s">
        <v>55</v>
      </c>
      <c r="J206" s="5">
        <f>120483000</f>
        <v>120483000</v>
      </c>
      <c r="K206" s="5">
        <f>126596529.080166</f>
        <v>126596529.080166</v>
      </c>
      <c r="L206" s="20"/>
      <c r="M206" s="20"/>
      <c r="N206" s="20"/>
      <c r="O206" s="20"/>
      <c r="P206" s="20"/>
      <c r="Q206" s="20"/>
      <c r="R206" s="24"/>
      <c r="S206" s="24"/>
      <c r="V206" s="21">
        <f t="shared" si="3"/>
        <v>0</v>
      </c>
    </row>
    <row r="207" spans="1:22" ht="13" customHeight="1" x14ac:dyDescent="0.25">
      <c r="A207" s="2">
        <v>2016</v>
      </c>
      <c r="B207" s="3" t="s">
        <v>583</v>
      </c>
      <c r="C207" s="2" t="s">
        <v>297</v>
      </c>
      <c r="D207" s="13">
        <v>42488</v>
      </c>
      <c r="E207" s="2" t="s">
        <v>6</v>
      </c>
      <c r="F207" s="4" t="s">
        <v>523</v>
      </c>
      <c r="G207" s="2" t="s">
        <v>363</v>
      </c>
      <c r="H207" s="2" t="s">
        <v>56</v>
      </c>
      <c r="I207" s="2" t="s">
        <v>3</v>
      </c>
      <c r="J207" s="5">
        <f>20000000</f>
        <v>20000000</v>
      </c>
      <c r="K207" s="5">
        <f>20000000</f>
        <v>20000000</v>
      </c>
      <c r="L207" s="20"/>
      <c r="M207" s="20"/>
      <c r="N207" s="20">
        <v>600000</v>
      </c>
      <c r="O207" s="20">
        <v>2000000</v>
      </c>
      <c r="P207" s="20">
        <v>3807000</v>
      </c>
      <c r="Q207" s="20">
        <v>3103000</v>
      </c>
      <c r="R207" s="24">
        <v>4636434</v>
      </c>
      <c r="S207" s="24">
        <v>2800000</v>
      </c>
      <c r="T207" s="20">
        <v>900000</v>
      </c>
      <c r="U207" s="20">
        <v>2141470</v>
      </c>
      <c r="V207" s="21">
        <f t="shared" si="3"/>
        <v>19987904</v>
      </c>
    </row>
    <row r="208" spans="1:22" ht="13" customHeight="1" x14ac:dyDescent="0.25">
      <c r="A208" s="2">
        <v>2016</v>
      </c>
      <c r="B208" s="3" t="s">
        <v>584</v>
      </c>
      <c r="C208" s="2" t="s">
        <v>298</v>
      </c>
      <c r="D208" s="13">
        <v>42544</v>
      </c>
      <c r="E208" s="2" t="s">
        <v>6</v>
      </c>
      <c r="F208" s="4" t="s">
        <v>525</v>
      </c>
      <c r="G208" s="2" t="s">
        <v>21</v>
      </c>
      <c r="H208" s="2" t="s">
        <v>303</v>
      </c>
      <c r="I208" s="2" t="s">
        <v>3</v>
      </c>
      <c r="J208" s="5">
        <f>30000000</f>
        <v>30000000</v>
      </c>
      <c r="K208" s="5">
        <f>30000000</f>
        <v>30000000</v>
      </c>
      <c r="L208" s="20"/>
      <c r="M208" s="20"/>
      <c r="N208" s="20">
        <v>715975</v>
      </c>
      <c r="O208" s="20"/>
      <c r="P208" s="20">
        <v>4942715</v>
      </c>
      <c r="Q208" s="20">
        <v>4209480</v>
      </c>
      <c r="R208" s="24">
        <v>9999999</v>
      </c>
      <c r="S208" s="24">
        <v>6140962</v>
      </c>
      <c r="T208" s="20">
        <v>2212608.39</v>
      </c>
      <c r="U208" s="20"/>
      <c r="V208" s="21">
        <f t="shared" si="3"/>
        <v>28221739.390000001</v>
      </c>
    </row>
    <row r="209" spans="1:22" ht="13" customHeight="1" x14ac:dyDescent="0.25">
      <c r="A209" s="2">
        <v>2016</v>
      </c>
      <c r="B209" s="3" t="s">
        <v>656</v>
      </c>
      <c r="C209" s="2" t="s">
        <v>299</v>
      </c>
      <c r="D209" s="13">
        <v>42560</v>
      </c>
      <c r="E209" s="2" t="s">
        <v>13</v>
      </c>
      <c r="F209" s="4" t="s">
        <v>301</v>
      </c>
      <c r="G209" s="2" t="s">
        <v>1</v>
      </c>
      <c r="H209" s="2" t="s">
        <v>448</v>
      </c>
      <c r="I209" s="2" t="s">
        <v>3</v>
      </c>
      <c r="J209" s="5">
        <f>153813112</f>
        <v>153813112</v>
      </c>
      <c r="K209" s="5">
        <f>153813112</f>
        <v>153813112</v>
      </c>
      <c r="L209" s="20"/>
      <c r="M209" s="20">
        <v>38953222.119999997</v>
      </c>
      <c r="N209" s="20">
        <v>6457444.4500000002</v>
      </c>
      <c r="O209" s="20">
        <v>789411</v>
      </c>
      <c r="P209" s="20"/>
      <c r="Q209" s="20"/>
      <c r="R209" s="24"/>
      <c r="S209" s="24"/>
      <c r="V209" s="21">
        <f t="shared" si="3"/>
        <v>46200077.57</v>
      </c>
    </row>
    <row r="210" spans="1:22" ht="13" customHeight="1" x14ac:dyDescent="0.25">
      <c r="A210" s="2">
        <v>2016</v>
      </c>
      <c r="B210" s="3" t="s">
        <v>585</v>
      </c>
      <c r="C210" s="2" t="s">
        <v>300</v>
      </c>
      <c r="D210" s="13">
        <v>42600</v>
      </c>
      <c r="E210" s="2" t="s">
        <v>6</v>
      </c>
      <c r="F210" s="4" t="s">
        <v>524</v>
      </c>
      <c r="G210" s="2" t="s">
        <v>82</v>
      </c>
      <c r="H210" s="2" t="s">
        <v>304</v>
      </c>
      <c r="I210" s="2" t="s">
        <v>3</v>
      </c>
      <c r="J210" s="5">
        <f>40000000</f>
        <v>40000000</v>
      </c>
      <c r="K210" s="5">
        <f>40000000</f>
        <v>40000000</v>
      </c>
      <c r="L210" s="20"/>
      <c r="M210" s="20"/>
      <c r="N210" s="20">
        <v>650000</v>
      </c>
      <c r="O210" s="20">
        <v>3800000</v>
      </c>
      <c r="P210" s="20">
        <v>5683000</v>
      </c>
      <c r="Q210" s="20">
        <v>6683671</v>
      </c>
      <c r="R210" s="24">
        <v>7819980</v>
      </c>
      <c r="S210" s="24">
        <v>9083204</v>
      </c>
      <c r="T210" s="20">
        <v>4784266.9400000004</v>
      </c>
      <c r="U210" s="20"/>
      <c r="V210" s="21">
        <f t="shared" si="3"/>
        <v>38504121.939999998</v>
      </c>
    </row>
    <row r="211" spans="1:22" ht="13" customHeight="1" x14ac:dyDescent="0.25">
      <c r="A211" s="2">
        <v>2016</v>
      </c>
      <c r="B211" s="3" t="s">
        <v>586</v>
      </c>
      <c r="C211" s="2" t="s">
        <v>292</v>
      </c>
      <c r="D211" s="13">
        <v>42621</v>
      </c>
      <c r="E211" s="2" t="s">
        <v>20</v>
      </c>
      <c r="F211" s="4" t="s">
        <v>526</v>
      </c>
      <c r="G211" s="2" t="s">
        <v>1</v>
      </c>
      <c r="H211" s="2" t="s">
        <v>451</v>
      </c>
      <c r="I211" s="2" t="s">
        <v>15</v>
      </c>
      <c r="J211" s="5">
        <f>20650000</f>
        <v>20650000</v>
      </c>
      <c r="K211" s="5">
        <f>28980210</f>
        <v>28980210</v>
      </c>
      <c r="L211" s="20"/>
      <c r="M211" s="20"/>
      <c r="N211" s="20">
        <v>1000000</v>
      </c>
      <c r="O211" s="20">
        <v>6814038.4900000002</v>
      </c>
      <c r="P211" s="20">
        <v>8534500.3900000006</v>
      </c>
      <c r="Q211" s="20">
        <v>6666589.1399999997</v>
      </c>
      <c r="R211" s="24">
        <v>2355609.4500000002</v>
      </c>
      <c r="S211" s="24">
        <v>557350.46</v>
      </c>
      <c r="T211" s="20">
        <v>-214749.12</v>
      </c>
      <c r="U211" s="20"/>
      <c r="V211" s="21">
        <f t="shared" si="3"/>
        <v>25713338.809999999</v>
      </c>
    </row>
    <row r="212" spans="1:22" ht="13" customHeight="1" x14ac:dyDescent="0.25">
      <c r="A212" s="2">
        <v>2016</v>
      </c>
      <c r="B212" s="3" t="s">
        <v>655</v>
      </c>
      <c r="C212" s="2" t="s">
        <v>293</v>
      </c>
      <c r="D212" s="13">
        <v>42719</v>
      </c>
      <c r="E212" s="2" t="s">
        <v>13</v>
      </c>
      <c r="F212" s="4" t="s">
        <v>527</v>
      </c>
      <c r="G212" s="2" t="s">
        <v>1</v>
      </c>
      <c r="H212" s="2" t="s">
        <v>442</v>
      </c>
      <c r="I212" s="2" t="s">
        <v>3</v>
      </c>
      <c r="J212" s="5">
        <f>80804249.96</f>
        <v>80804249.959999993</v>
      </c>
      <c r="K212" s="5">
        <f>80804249.96</f>
        <v>80804249.959999993</v>
      </c>
      <c r="L212" s="20"/>
      <c r="M212" s="20"/>
      <c r="N212" s="20">
        <v>31382085.77</v>
      </c>
      <c r="O212" s="20"/>
      <c r="P212" s="20"/>
      <c r="Q212" s="20"/>
      <c r="R212" s="24"/>
      <c r="S212" s="24">
        <v>49422164.189999998</v>
      </c>
      <c r="T212" s="20"/>
      <c r="U212" s="20"/>
      <c r="V212" s="21">
        <f t="shared" si="3"/>
        <v>80804249.959999993</v>
      </c>
    </row>
    <row r="213" spans="1:22" ht="13" customHeight="1" x14ac:dyDescent="0.25">
      <c r="A213" s="2">
        <v>2016</v>
      </c>
      <c r="B213" s="3" t="s">
        <v>595</v>
      </c>
      <c r="C213" s="2" t="s">
        <v>294</v>
      </c>
      <c r="D213" s="13">
        <v>42735</v>
      </c>
      <c r="E213" s="2" t="s">
        <v>14</v>
      </c>
      <c r="F213" s="4" t="s">
        <v>302</v>
      </c>
      <c r="G213" s="2" t="s">
        <v>82</v>
      </c>
      <c r="H213" s="2" t="s">
        <v>304</v>
      </c>
      <c r="I213" s="2" t="s">
        <v>3</v>
      </c>
      <c r="J213" s="5">
        <f>40000000</f>
        <v>40000000</v>
      </c>
      <c r="K213" s="5">
        <f>40000000</f>
        <v>40000000</v>
      </c>
      <c r="L213" s="20"/>
      <c r="M213" s="20"/>
      <c r="N213" s="20"/>
      <c r="O213" s="20">
        <v>7922000</v>
      </c>
      <c r="P213" s="20">
        <v>13492000</v>
      </c>
      <c r="Q213" s="20">
        <v>10690000</v>
      </c>
      <c r="R213" s="24">
        <v>7896000</v>
      </c>
      <c r="S213" s="24"/>
      <c r="T213" s="20">
        <v>-1009630.69</v>
      </c>
      <c r="U213" s="20"/>
      <c r="V213" s="21">
        <f t="shared" si="3"/>
        <v>38990369.310000002</v>
      </c>
    </row>
    <row r="214" spans="1:22" ht="13" customHeight="1" x14ac:dyDescent="0.25">
      <c r="A214" s="2">
        <v>2016</v>
      </c>
      <c r="B214" s="3" t="s">
        <v>654</v>
      </c>
      <c r="C214" s="2" t="s">
        <v>295</v>
      </c>
      <c r="D214" s="13">
        <v>42735</v>
      </c>
      <c r="E214" s="2" t="s">
        <v>14</v>
      </c>
      <c r="F214" s="4" t="s">
        <v>528</v>
      </c>
      <c r="G214" s="2" t="s">
        <v>57</v>
      </c>
      <c r="H214" s="2" t="s">
        <v>57</v>
      </c>
      <c r="I214" s="2" t="s">
        <v>3</v>
      </c>
      <c r="J214" s="5">
        <f>45000000</f>
        <v>45000000</v>
      </c>
      <c r="K214" s="5">
        <f>45000000</f>
        <v>45000000</v>
      </c>
      <c r="L214" s="20"/>
      <c r="M214" s="20"/>
      <c r="N214" s="20"/>
      <c r="O214" s="20">
        <v>15000000</v>
      </c>
      <c r="P214" s="20">
        <v>20200000</v>
      </c>
      <c r="Q214" s="20">
        <v>2800000</v>
      </c>
      <c r="R214" s="24">
        <v>6237122</v>
      </c>
      <c r="S214" s="24">
        <v>-2327481.62</v>
      </c>
      <c r="T214" s="20"/>
      <c r="U214" s="20"/>
      <c r="V214" s="21">
        <f t="shared" si="3"/>
        <v>41909640.380000003</v>
      </c>
    </row>
    <row r="215" spans="1:22" ht="13" customHeight="1" x14ac:dyDescent="0.25">
      <c r="A215" s="2">
        <v>2016</v>
      </c>
      <c r="B215" s="3" t="s">
        <v>653</v>
      </c>
      <c r="C215" s="2" t="s">
        <v>296</v>
      </c>
      <c r="D215" s="13">
        <v>42735</v>
      </c>
      <c r="E215" s="2" t="s">
        <v>14</v>
      </c>
      <c r="F215" s="4" t="s">
        <v>529</v>
      </c>
      <c r="G215" s="2" t="s">
        <v>307</v>
      </c>
      <c r="H215" s="2" t="s">
        <v>204</v>
      </c>
      <c r="I215" s="2" t="s">
        <v>3</v>
      </c>
      <c r="J215" s="5">
        <f>40000000</f>
        <v>40000000</v>
      </c>
      <c r="K215" s="5">
        <f>40000000</f>
        <v>40000000</v>
      </c>
      <c r="L215" s="20"/>
      <c r="M215" s="20"/>
      <c r="N215" s="20">
        <v>51000</v>
      </c>
      <c r="O215" s="20">
        <v>538000</v>
      </c>
      <c r="P215" s="20">
        <v>1958494.81</v>
      </c>
      <c r="Q215" s="20">
        <v>1691492.93</v>
      </c>
      <c r="R215" s="24">
        <v>1614806</v>
      </c>
      <c r="S215" s="24">
        <v>1764675.97</v>
      </c>
      <c r="T215" s="20"/>
      <c r="U215" s="20"/>
      <c r="V215" s="21">
        <f t="shared" si="3"/>
        <v>7618469.71</v>
      </c>
    </row>
    <row r="216" spans="1:22" ht="13" customHeight="1" x14ac:dyDescent="0.25">
      <c r="A216" s="2">
        <v>2017</v>
      </c>
      <c r="B216" s="3" t="s">
        <v>594</v>
      </c>
      <c r="C216" s="2" t="s">
        <v>305</v>
      </c>
      <c r="D216" s="13">
        <v>42962</v>
      </c>
      <c r="E216" s="2" t="s">
        <v>14</v>
      </c>
      <c r="F216" s="4" t="s">
        <v>521</v>
      </c>
      <c r="G216" s="2" t="s">
        <v>1</v>
      </c>
      <c r="H216" s="2" t="s">
        <v>451</v>
      </c>
      <c r="I216" s="2" t="s">
        <v>3</v>
      </c>
      <c r="J216" s="5">
        <v>40000000</v>
      </c>
      <c r="K216" s="5">
        <v>40000000</v>
      </c>
      <c r="L216" s="20"/>
      <c r="M216" s="20"/>
      <c r="N216" s="20"/>
      <c r="O216" s="20">
        <v>1000000</v>
      </c>
      <c r="P216" s="20">
        <v>4011798.84</v>
      </c>
      <c r="Q216" s="20">
        <v>10964744.98</v>
      </c>
      <c r="R216" s="24">
        <v>8838326.0299999993</v>
      </c>
      <c r="S216" s="24">
        <v>9335000</v>
      </c>
      <c r="T216" s="20">
        <v>5850130.1500000004</v>
      </c>
      <c r="U216" s="20">
        <v>-3952.34</v>
      </c>
      <c r="V216" s="21">
        <f t="shared" si="3"/>
        <v>39996047.659999996</v>
      </c>
    </row>
    <row r="217" spans="1:22" ht="13" customHeight="1" x14ac:dyDescent="0.25">
      <c r="A217" s="2">
        <v>2017</v>
      </c>
      <c r="B217" s="3" t="s">
        <v>593</v>
      </c>
      <c r="C217" s="2" t="s">
        <v>306</v>
      </c>
      <c r="D217" s="13">
        <v>42963</v>
      </c>
      <c r="E217" s="2" t="s">
        <v>6</v>
      </c>
      <c r="F217" s="4" t="s">
        <v>520</v>
      </c>
      <c r="G217" s="2" t="s">
        <v>4</v>
      </c>
      <c r="H217" s="2" t="s">
        <v>287</v>
      </c>
      <c r="I217" s="2" t="s">
        <v>3</v>
      </c>
      <c r="J217" s="5">
        <v>80000000</v>
      </c>
      <c r="K217" s="5">
        <v>80000000</v>
      </c>
      <c r="L217" s="20"/>
      <c r="M217" s="20"/>
      <c r="N217" s="20"/>
      <c r="O217" s="20">
        <v>5030303</v>
      </c>
      <c r="P217" s="20">
        <v>7500000</v>
      </c>
      <c r="Q217" s="20">
        <v>13875000</v>
      </c>
      <c r="R217" s="24">
        <v>21000000</v>
      </c>
      <c r="S217" s="24">
        <v>11096162</v>
      </c>
      <c r="T217" s="20">
        <v>21135148.66</v>
      </c>
      <c r="U217" s="20">
        <v>-8234.2800000000007</v>
      </c>
      <c r="V217" s="21">
        <f t="shared" si="3"/>
        <v>79628379.379999995</v>
      </c>
    </row>
    <row r="218" spans="1:22" ht="13" customHeight="1" x14ac:dyDescent="0.25">
      <c r="A218" s="2">
        <v>2018</v>
      </c>
      <c r="B218" s="3" t="s">
        <v>596</v>
      </c>
      <c r="C218" s="2" t="s">
        <v>398</v>
      </c>
      <c r="D218" s="13">
        <v>43448</v>
      </c>
      <c r="E218" s="2" t="s">
        <v>23</v>
      </c>
      <c r="F218" s="4" t="s">
        <v>508</v>
      </c>
      <c r="G218" s="2" t="s">
        <v>107</v>
      </c>
      <c r="H218" s="2" t="s">
        <v>61</v>
      </c>
      <c r="I218" s="2" t="s">
        <v>55</v>
      </c>
      <c r="J218" s="5">
        <v>60000000</v>
      </c>
      <c r="K218" s="5">
        <v>70894500</v>
      </c>
      <c r="L218" s="20"/>
      <c r="M218" s="20"/>
      <c r="N218" s="20"/>
      <c r="O218" s="20"/>
      <c r="P218" s="20"/>
      <c r="Q218" s="20">
        <v>374191.33</v>
      </c>
      <c r="R218" s="24">
        <v>181080.72</v>
      </c>
      <c r="S218" s="24">
        <v>1004523.7</v>
      </c>
      <c r="T218" s="20">
        <v>194309.55</v>
      </c>
      <c r="U218" s="20"/>
      <c r="V218" s="21">
        <f t="shared" si="3"/>
        <v>1754105.3</v>
      </c>
    </row>
    <row r="219" spans="1:22" ht="13" customHeight="1" x14ac:dyDescent="0.25">
      <c r="A219" s="2">
        <v>2018</v>
      </c>
      <c r="B219" s="3" t="s">
        <v>652</v>
      </c>
      <c r="C219" s="2" t="s">
        <v>308</v>
      </c>
      <c r="D219" s="13">
        <v>43413</v>
      </c>
      <c r="E219" s="2" t="s">
        <v>23</v>
      </c>
      <c r="F219" s="4" t="s">
        <v>509</v>
      </c>
      <c r="G219" s="2" t="s">
        <v>5</v>
      </c>
      <c r="H219" s="2" t="s">
        <v>2</v>
      </c>
      <c r="I219" s="2" t="s">
        <v>55</v>
      </c>
      <c r="J219" s="5">
        <v>19335560</v>
      </c>
      <c r="K219" s="5">
        <v>22495502.670000002</v>
      </c>
      <c r="L219" s="20"/>
      <c r="M219" s="20"/>
      <c r="N219" s="20"/>
      <c r="O219" s="20"/>
      <c r="P219" s="20">
        <v>22495502.670000002</v>
      </c>
      <c r="Q219" s="20"/>
      <c r="R219" s="24"/>
      <c r="S219" s="24"/>
      <c r="T219" s="20"/>
      <c r="U219" s="20"/>
      <c r="V219" s="21">
        <f t="shared" si="3"/>
        <v>22495502.670000002</v>
      </c>
    </row>
    <row r="220" spans="1:22" ht="13" customHeight="1" x14ac:dyDescent="0.25">
      <c r="A220" s="2">
        <v>2018</v>
      </c>
      <c r="B220" s="3" t="s">
        <v>592</v>
      </c>
      <c r="C220" s="2" t="s">
        <v>309</v>
      </c>
      <c r="D220" s="13">
        <v>43202</v>
      </c>
      <c r="E220" s="2" t="s">
        <v>6</v>
      </c>
      <c r="F220" s="4" t="s">
        <v>510</v>
      </c>
      <c r="G220" s="2" t="s">
        <v>5</v>
      </c>
      <c r="H220" s="2" t="s">
        <v>2</v>
      </c>
      <c r="I220" s="2" t="s">
        <v>3</v>
      </c>
      <c r="J220" s="5">
        <v>65000000</v>
      </c>
      <c r="K220" s="5">
        <v>65000000</v>
      </c>
      <c r="L220" s="20"/>
      <c r="M220" s="20"/>
      <c r="N220" s="20"/>
      <c r="O220" s="20"/>
      <c r="P220" s="20">
        <v>1863538</v>
      </c>
      <c r="Q220" s="20">
        <v>5652545.6200000001</v>
      </c>
      <c r="R220" s="24">
        <v>6059695.5099999998</v>
      </c>
      <c r="S220" s="24">
        <v>6517406</v>
      </c>
      <c r="T220" s="20">
        <v>5120799</v>
      </c>
      <c r="U220" s="20">
        <v>6859264</v>
      </c>
      <c r="V220" s="21">
        <f t="shared" si="3"/>
        <v>32073248.129999999</v>
      </c>
    </row>
    <row r="221" spans="1:22" ht="13" customHeight="1" x14ac:dyDescent="0.25">
      <c r="A221" s="2">
        <v>2018</v>
      </c>
      <c r="B221" s="3" t="s">
        <v>591</v>
      </c>
      <c r="C221" s="2" t="s">
        <v>310</v>
      </c>
      <c r="D221" s="13">
        <v>43340</v>
      </c>
      <c r="E221" s="2" t="s">
        <v>6</v>
      </c>
      <c r="F221" s="4" t="s">
        <v>511</v>
      </c>
      <c r="G221" s="2" t="s">
        <v>107</v>
      </c>
      <c r="H221" s="2" t="s">
        <v>61</v>
      </c>
      <c r="I221" s="2" t="s">
        <v>3</v>
      </c>
      <c r="J221" s="5">
        <v>100000000</v>
      </c>
      <c r="K221" s="5">
        <v>100000000</v>
      </c>
      <c r="L221" s="20"/>
      <c r="M221" s="20"/>
      <c r="N221" s="20"/>
      <c r="O221" s="20"/>
      <c r="P221" s="20">
        <v>15110556</v>
      </c>
      <c r="Q221" s="20">
        <v>19781913.300000001</v>
      </c>
      <c r="R221" s="24">
        <v>29148493</v>
      </c>
      <c r="S221" s="24">
        <v>17560957</v>
      </c>
      <c r="T221" s="20">
        <v>15668285</v>
      </c>
      <c r="U221" s="20">
        <v>1259913</v>
      </c>
      <c r="V221" s="21">
        <f t="shared" si="3"/>
        <v>98530117.299999997</v>
      </c>
    </row>
    <row r="222" spans="1:22" ht="13" customHeight="1" x14ac:dyDescent="0.25">
      <c r="A222" s="2">
        <v>2018</v>
      </c>
      <c r="B222" s="3" t="s">
        <v>590</v>
      </c>
      <c r="C222" s="2" t="s">
        <v>311</v>
      </c>
      <c r="D222" s="13">
        <v>43329</v>
      </c>
      <c r="E222" s="2" t="s">
        <v>6</v>
      </c>
      <c r="F222" s="4" t="s">
        <v>512</v>
      </c>
      <c r="G222" s="2" t="s">
        <v>57</v>
      </c>
      <c r="H222" s="2" t="s">
        <v>57</v>
      </c>
      <c r="I222" s="2" t="s">
        <v>3</v>
      </c>
      <c r="J222" s="5">
        <v>50000000</v>
      </c>
      <c r="K222" s="5">
        <v>50000000</v>
      </c>
      <c r="L222" s="20"/>
      <c r="M222" s="20"/>
      <c r="N222" s="20"/>
      <c r="O222" s="20"/>
      <c r="P222" s="20">
        <v>6460000</v>
      </c>
      <c r="Q222" s="20">
        <v>4000000</v>
      </c>
      <c r="R222" s="24">
        <v>11084000</v>
      </c>
      <c r="S222" s="24">
        <v>11210000</v>
      </c>
      <c r="T222" s="20">
        <v>11767100</v>
      </c>
      <c r="U222" s="20">
        <v>4290000</v>
      </c>
      <c r="V222" s="21">
        <f t="shared" si="3"/>
        <v>48811100</v>
      </c>
    </row>
    <row r="223" spans="1:22" ht="13" customHeight="1" x14ac:dyDescent="0.25">
      <c r="A223" s="2">
        <v>2018</v>
      </c>
      <c r="B223" s="3" t="s">
        <v>589</v>
      </c>
      <c r="C223" s="2" t="s">
        <v>312</v>
      </c>
      <c r="D223" s="13">
        <v>43348</v>
      </c>
      <c r="E223" s="2" t="s">
        <v>6</v>
      </c>
      <c r="F223" s="4" t="s">
        <v>342</v>
      </c>
      <c r="G223" s="2" t="s">
        <v>22</v>
      </c>
      <c r="H223" s="2" t="s">
        <v>237</v>
      </c>
      <c r="I223" s="2" t="s">
        <v>3</v>
      </c>
      <c r="J223" s="5">
        <v>75000000</v>
      </c>
      <c r="K223" s="5">
        <v>75000000</v>
      </c>
      <c r="L223" s="20"/>
      <c r="M223" s="20"/>
      <c r="N223" s="20"/>
      <c r="O223" s="20"/>
      <c r="P223" s="20">
        <v>1335453</v>
      </c>
      <c r="Q223" s="20">
        <v>11831953</v>
      </c>
      <c r="R223" s="24">
        <v>11061928</v>
      </c>
      <c r="S223" s="24">
        <v>31123284</v>
      </c>
      <c r="T223" s="20">
        <v>4338752</v>
      </c>
      <c r="U223" s="20">
        <v>8873023</v>
      </c>
      <c r="V223" s="21">
        <f t="shared" si="3"/>
        <v>68564393</v>
      </c>
    </row>
    <row r="224" spans="1:22" ht="13" customHeight="1" x14ac:dyDescent="0.25">
      <c r="A224" s="2">
        <v>2018</v>
      </c>
      <c r="B224" s="3" t="s">
        <v>588</v>
      </c>
      <c r="C224" s="2" t="s">
        <v>313</v>
      </c>
      <c r="D224" s="13">
        <v>43355</v>
      </c>
      <c r="E224" s="2" t="s">
        <v>6</v>
      </c>
      <c r="F224" s="4" t="s">
        <v>343</v>
      </c>
      <c r="G224" s="2" t="s">
        <v>1</v>
      </c>
      <c r="H224" s="2" t="s">
        <v>315</v>
      </c>
      <c r="I224" s="2" t="s">
        <v>3</v>
      </c>
      <c r="J224" s="5">
        <v>100000000</v>
      </c>
      <c r="K224" s="5">
        <v>100000000</v>
      </c>
      <c r="L224" s="20"/>
      <c r="M224" s="20"/>
      <c r="N224" s="20"/>
      <c r="O224" s="20"/>
      <c r="P224" s="20">
        <v>4500000</v>
      </c>
      <c r="Q224" s="20">
        <v>20971296.800000001</v>
      </c>
      <c r="R224" s="24">
        <v>16000000</v>
      </c>
      <c r="S224" s="24">
        <v>21321000</v>
      </c>
      <c r="T224" s="20">
        <v>21154067</v>
      </c>
      <c r="U224" s="20">
        <v>10830606.15</v>
      </c>
      <c r="V224" s="21">
        <f t="shared" si="3"/>
        <v>94776969.950000003</v>
      </c>
    </row>
    <row r="225" spans="1:22" ht="13" customHeight="1" x14ac:dyDescent="0.25">
      <c r="A225" s="2">
        <v>2018</v>
      </c>
      <c r="B225" s="3" t="s">
        <v>587</v>
      </c>
      <c r="C225" s="2" t="s">
        <v>314</v>
      </c>
      <c r="D225" s="13">
        <v>43372</v>
      </c>
      <c r="E225" s="2" t="s">
        <v>6</v>
      </c>
      <c r="F225" s="4" t="s">
        <v>316</v>
      </c>
      <c r="G225" s="2" t="s">
        <v>307</v>
      </c>
      <c r="H225" s="2" t="s">
        <v>204</v>
      </c>
      <c r="I225" s="2" t="s">
        <v>3</v>
      </c>
      <c r="J225" s="5">
        <v>30000000</v>
      </c>
      <c r="K225" s="5">
        <v>30000000</v>
      </c>
      <c r="L225" s="20"/>
      <c r="M225" s="20"/>
      <c r="N225" s="20"/>
      <c r="O225" s="20"/>
      <c r="P225" s="20"/>
      <c r="Q225" s="20">
        <v>686426</v>
      </c>
      <c r="R225" s="24">
        <v>2613760</v>
      </c>
      <c r="S225" s="24">
        <v>5558435</v>
      </c>
      <c r="T225" s="20">
        <v>10304954</v>
      </c>
      <c r="U225" s="20">
        <v>3538128.21</v>
      </c>
      <c r="V225" s="21">
        <f t="shared" si="3"/>
        <v>22701703.210000001</v>
      </c>
    </row>
    <row r="226" spans="1:22" ht="13" customHeight="1" x14ac:dyDescent="0.25">
      <c r="A226" s="2">
        <v>2018</v>
      </c>
      <c r="B226" s="3" t="s">
        <v>599</v>
      </c>
      <c r="C226" s="2" t="s">
        <v>374</v>
      </c>
      <c r="D226" s="13">
        <v>43458</v>
      </c>
      <c r="E226" s="2" t="s">
        <v>6</v>
      </c>
      <c r="F226" s="4" t="s">
        <v>513</v>
      </c>
      <c r="G226" s="2" t="s">
        <v>515</v>
      </c>
      <c r="H226" s="2" t="s">
        <v>65</v>
      </c>
      <c r="I226" s="2" t="s">
        <v>3</v>
      </c>
      <c r="J226" s="5">
        <v>50000000</v>
      </c>
      <c r="K226" s="5">
        <v>50000000</v>
      </c>
      <c r="L226" s="20"/>
      <c r="M226" s="20"/>
      <c r="N226" s="20"/>
      <c r="O226" s="20"/>
      <c r="P226" s="20">
        <v>3487161</v>
      </c>
      <c r="Q226" s="20">
        <v>7209794.1100000003</v>
      </c>
      <c r="R226" s="24">
        <v>14000000</v>
      </c>
      <c r="S226" s="24"/>
      <c r="T226" s="20">
        <v>3776615</v>
      </c>
      <c r="U226" s="20">
        <v>11314044</v>
      </c>
      <c r="V226" s="21">
        <f t="shared" si="3"/>
        <v>39787614.109999999</v>
      </c>
    </row>
    <row r="227" spans="1:22" ht="13" customHeight="1" x14ac:dyDescent="0.25">
      <c r="A227" s="2">
        <v>2018</v>
      </c>
      <c r="B227" s="3" t="s">
        <v>598</v>
      </c>
      <c r="C227" s="2" t="s">
        <v>375</v>
      </c>
      <c r="D227" s="13">
        <v>43458</v>
      </c>
      <c r="E227" s="2" t="s">
        <v>14</v>
      </c>
      <c r="F227" s="4" t="s">
        <v>516</v>
      </c>
      <c r="G227" s="2" t="s">
        <v>11</v>
      </c>
      <c r="H227" s="2" t="s">
        <v>61</v>
      </c>
      <c r="I227" s="2" t="s">
        <v>3</v>
      </c>
      <c r="J227" s="5">
        <v>70000000</v>
      </c>
      <c r="K227" s="5">
        <v>70000000</v>
      </c>
      <c r="L227" s="20"/>
      <c r="M227" s="20"/>
      <c r="N227" s="20"/>
      <c r="O227" s="20"/>
      <c r="P227" s="20">
        <v>80966</v>
      </c>
      <c r="Q227" s="20">
        <v>701936</v>
      </c>
      <c r="R227" s="24">
        <v>6384374.4000000004</v>
      </c>
      <c r="S227" s="24">
        <v>4340376.6500000004</v>
      </c>
      <c r="T227" s="20">
        <v>6753826.0499999998</v>
      </c>
      <c r="U227" s="20">
        <v>19181376.84</v>
      </c>
      <c r="V227" s="21">
        <f t="shared" si="3"/>
        <v>37442855.939999998</v>
      </c>
    </row>
    <row r="228" spans="1:22" ht="13" customHeight="1" x14ac:dyDescent="0.25">
      <c r="A228" s="2">
        <v>2018</v>
      </c>
      <c r="B228" s="3" t="s">
        <v>597</v>
      </c>
      <c r="C228" s="2" t="s">
        <v>376</v>
      </c>
      <c r="D228" s="13">
        <v>43462</v>
      </c>
      <c r="E228" s="2" t="s">
        <v>6</v>
      </c>
      <c r="F228" s="4" t="s">
        <v>517</v>
      </c>
      <c r="G228" s="2" t="s">
        <v>317</v>
      </c>
      <c r="H228" s="2" t="s">
        <v>317</v>
      </c>
      <c r="I228" s="2" t="s">
        <v>3</v>
      </c>
      <c r="J228" s="5">
        <v>50000000</v>
      </c>
      <c r="K228" s="5">
        <v>50000000</v>
      </c>
      <c r="L228" s="20"/>
      <c r="M228" s="20"/>
      <c r="N228" s="20"/>
      <c r="O228" s="20"/>
      <c r="P228" s="20"/>
      <c r="Q228" s="20">
        <v>2426710</v>
      </c>
      <c r="R228" s="24">
        <v>7123712</v>
      </c>
      <c r="S228" s="24">
        <v>20026951</v>
      </c>
      <c r="T228" s="20">
        <v>14564631</v>
      </c>
      <c r="U228" s="20">
        <v>3528784</v>
      </c>
      <c r="V228" s="21">
        <f t="shared" si="3"/>
        <v>47670788</v>
      </c>
    </row>
    <row r="229" spans="1:22" ht="13" customHeight="1" x14ac:dyDescent="0.25">
      <c r="A229" s="2">
        <v>2018</v>
      </c>
      <c r="B229" s="3" t="s">
        <v>602</v>
      </c>
      <c r="C229" s="2" t="s">
        <v>377</v>
      </c>
      <c r="D229" s="13">
        <v>43462</v>
      </c>
      <c r="E229" s="2" t="s">
        <v>6</v>
      </c>
      <c r="F229" s="4" t="s">
        <v>514</v>
      </c>
      <c r="G229" s="2" t="s">
        <v>16</v>
      </c>
      <c r="H229" s="2" t="s">
        <v>138</v>
      </c>
      <c r="I229" s="2" t="s">
        <v>3</v>
      </c>
      <c r="J229" s="5">
        <v>125000000</v>
      </c>
      <c r="K229" s="5">
        <v>125000000</v>
      </c>
      <c r="L229" s="20"/>
      <c r="M229" s="20"/>
      <c r="N229" s="20"/>
      <c r="O229" s="20"/>
      <c r="P229" s="20"/>
      <c r="Q229" s="20">
        <v>5269204</v>
      </c>
      <c r="R229" s="24">
        <v>2035967</v>
      </c>
      <c r="S229" s="24">
        <v>3194132</v>
      </c>
      <c r="T229" s="20">
        <v>13361336</v>
      </c>
      <c r="U229" s="20">
        <v>10541371</v>
      </c>
      <c r="V229" s="21">
        <f t="shared" si="3"/>
        <v>34402010</v>
      </c>
    </row>
    <row r="230" spans="1:22" ht="13" customHeight="1" x14ac:dyDescent="0.25">
      <c r="A230" s="2">
        <v>2018</v>
      </c>
      <c r="B230" s="3" t="s">
        <v>603</v>
      </c>
      <c r="C230" s="2" t="s">
        <v>377</v>
      </c>
      <c r="D230" s="13">
        <v>43462</v>
      </c>
      <c r="E230" s="2" t="s">
        <v>14</v>
      </c>
      <c r="F230" s="4" t="s">
        <v>514</v>
      </c>
      <c r="G230" s="2" t="s">
        <v>16</v>
      </c>
      <c r="H230" s="2" t="s">
        <v>138</v>
      </c>
      <c r="I230" s="2" t="s">
        <v>3</v>
      </c>
      <c r="J230" s="5">
        <v>125000000</v>
      </c>
      <c r="K230" s="5">
        <v>125000000</v>
      </c>
      <c r="L230" s="20"/>
      <c r="M230" s="20"/>
      <c r="N230" s="20"/>
      <c r="O230" s="20"/>
      <c r="P230" s="20"/>
      <c r="Q230" s="20">
        <v>1046267</v>
      </c>
      <c r="R230" s="24"/>
      <c r="S230" s="24">
        <v>3006695</v>
      </c>
      <c r="T230" s="20">
        <v>4080000</v>
      </c>
      <c r="U230" s="20">
        <v>-767737.03</v>
      </c>
      <c r="V230" s="21">
        <f t="shared" si="3"/>
        <v>7365224.9699999997</v>
      </c>
    </row>
    <row r="231" spans="1:22" ht="13" customHeight="1" x14ac:dyDescent="0.25">
      <c r="A231" s="2">
        <v>2018</v>
      </c>
      <c r="B231" s="3" t="s">
        <v>601</v>
      </c>
      <c r="C231" s="2" t="s">
        <v>378</v>
      </c>
      <c r="D231" s="13">
        <v>43464</v>
      </c>
      <c r="E231" s="2" t="s">
        <v>14</v>
      </c>
      <c r="F231" s="4" t="s">
        <v>518</v>
      </c>
      <c r="G231" s="2" t="s">
        <v>307</v>
      </c>
      <c r="H231" s="2" t="s">
        <v>204</v>
      </c>
      <c r="I231" s="2" t="s">
        <v>3</v>
      </c>
      <c r="J231" s="5">
        <v>6400000</v>
      </c>
      <c r="K231" s="5">
        <v>6400000</v>
      </c>
      <c r="L231" s="20"/>
      <c r="M231" s="20"/>
      <c r="N231" s="20"/>
      <c r="O231" s="20"/>
      <c r="P231" s="20"/>
      <c r="Q231" s="20"/>
      <c r="R231" s="24"/>
      <c r="S231" s="24">
        <v>339425.19</v>
      </c>
      <c r="T231" s="20">
        <v>1421196.06</v>
      </c>
      <c r="U231" s="20">
        <v>3915894.43</v>
      </c>
      <c r="V231" s="21">
        <f t="shared" si="3"/>
        <v>5676515.6799999997</v>
      </c>
    </row>
    <row r="232" spans="1:22" ht="13" customHeight="1" x14ac:dyDescent="0.25">
      <c r="A232" s="2">
        <v>2018</v>
      </c>
      <c r="B232" s="3" t="s">
        <v>600</v>
      </c>
      <c r="C232" s="2" t="s">
        <v>379</v>
      </c>
      <c r="D232" s="13">
        <v>43465</v>
      </c>
      <c r="E232" s="2" t="s">
        <v>6</v>
      </c>
      <c r="F232" s="4" t="s">
        <v>519</v>
      </c>
      <c r="G232" s="2" t="s">
        <v>5</v>
      </c>
      <c r="H232" s="2" t="s">
        <v>29</v>
      </c>
      <c r="I232" s="2" t="s">
        <v>3</v>
      </c>
      <c r="J232" s="5">
        <v>50000000</v>
      </c>
      <c r="K232" s="5">
        <v>50000000</v>
      </c>
      <c r="L232" s="20"/>
      <c r="M232" s="20"/>
      <c r="N232" s="20"/>
      <c r="O232" s="20"/>
      <c r="P232" s="20"/>
      <c r="Q232" s="20">
        <v>990560</v>
      </c>
      <c r="R232" s="24">
        <v>3481678</v>
      </c>
      <c r="S232" s="24">
        <v>8054013</v>
      </c>
      <c r="T232" s="20">
        <v>5243930</v>
      </c>
      <c r="U232" s="20">
        <v>8257581</v>
      </c>
      <c r="V232" s="21">
        <f t="shared" si="3"/>
        <v>26027762</v>
      </c>
    </row>
    <row r="233" spans="1:22" ht="13" customHeight="1" x14ac:dyDescent="0.25">
      <c r="A233" s="2">
        <v>2018</v>
      </c>
      <c r="B233" s="3" t="s">
        <v>827</v>
      </c>
      <c r="C233" s="2" t="s">
        <v>380</v>
      </c>
      <c r="D233" s="13">
        <v>43458</v>
      </c>
      <c r="E233" s="2" t="s">
        <v>6</v>
      </c>
      <c r="F233" s="4" t="s">
        <v>344</v>
      </c>
      <c r="G233" s="2" t="s">
        <v>5</v>
      </c>
      <c r="H233" s="2" t="s">
        <v>2</v>
      </c>
      <c r="I233" s="2" t="s">
        <v>3</v>
      </c>
      <c r="J233" s="5">
        <v>100000000</v>
      </c>
      <c r="K233" s="5">
        <v>100000000</v>
      </c>
      <c r="L233" s="20"/>
      <c r="M233" s="20"/>
      <c r="N233" s="20"/>
      <c r="O233" s="20"/>
      <c r="P233" s="20">
        <v>100000000</v>
      </c>
      <c r="Q233" s="20"/>
      <c r="R233" s="24"/>
      <c r="S233" s="24"/>
      <c r="T233" s="20"/>
      <c r="U233" s="20"/>
      <c r="V233" s="21">
        <f t="shared" si="3"/>
        <v>100000000</v>
      </c>
    </row>
    <row r="234" spans="1:22" ht="13" customHeight="1" x14ac:dyDescent="0.25">
      <c r="A234" s="2">
        <v>2018</v>
      </c>
      <c r="B234" s="3" t="s">
        <v>828</v>
      </c>
      <c r="C234" s="2" t="s">
        <v>381</v>
      </c>
      <c r="D234" s="13">
        <v>43465</v>
      </c>
      <c r="E234" s="2" t="s">
        <v>13</v>
      </c>
      <c r="F234" s="4" t="s">
        <v>345</v>
      </c>
      <c r="G234" s="2" t="s">
        <v>5</v>
      </c>
      <c r="H234" s="2" t="s">
        <v>2</v>
      </c>
      <c r="I234" s="2" t="s">
        <v>3</v>
      </c>
      <c r="J234" s="5">
        <v>250000000</v>
      </c>
      <c r="K234" s="5">
        <v>250000000</v>
      </c>
      <c r="L234" s="20"/>
      <c r="M234" s="20"/>
      <c r="N234" s="20"/>
      <c r="O234" s="20"/>
      <c r="P234" s="20">
        <v>250000000</v>
      </c>
      <c r="Q234" s="20"/>
      <c r="R234" s="24"/>
      <c r="S234" s="24"/>
      <c r="T234" s="20"/>
      <c r="U234" s="20"/>
      <c r="V234" s="21">
        <f t="shared" si="3"/>
        <v>250000000</v>
      </c>
    </row>
    <row r="235" spans="1:22" ht="13" customHeight="1" x14ac:dyDescent="0.25">
      <c r="A235" s="2">
        <v>2019</v>
      </c>
      <c r="B235" s="3" t="s">
        <v>651</v>
      </c>
      <c r="C235" s="2" t="s">
        <v>352</v>
      </c>
      <c r="D235" s="13">
        <v>43829</v>
      </c>
      <c r="E235" s="2" t="s">
        <v>23</v>
      </c>
      <c r="F235" s="4" t="s">
        <v>500</v>
      </c>
      <c r="G235" s="2" t="s">
        <v>5</v>
      </c>
      <c r="H235" s="2" t="s">
        <v>2</v>
      </c>
      <c r="I235" s="2" t="s">
        <v>55</v>
      </c>
      <c r="J235" s="5">
        <v>20000000</v>
      </c>
      <c r="K235" s="5">
        <v>24097619.76498</v>
      </c>
      <c r="L235" s="20"/>
      <c r="M235" s="20"/>
      <c r="N235" s="20"/>
      <c r="O235" s="20"/>
      <c r="P235" s="20"/>
      <c r="Q235" s="20">
        <v>23690576.649999999</v>
      </c>
      <c r="R235" s="24"/>
      <c r="S235" s="24"/>
      <c r="T235" s="20"/>
      <c r="U235" s="20"/>
      <c r="V235" s="21">
        <f t="shared" si="3"/>
        <v>23690576.649999999</v>
      </c>
    </row>
    <row r="236" spans="1:22" ht="13" customHeight="1" x14ac:dyDescent="0.25">
      <c r="A236" s="2">
        <v>2019</v>
      </c>
      <c r="B236" s="3" t="s">
        <v>604</v>
      </c>
      <c r="C236" s="2" t="s">
        <v>353</v>
      </c>
      <c r="D236" s="13" t="s">
        <v>356</v>
      </c>
      <c r="E236" s="2" t="s">
        <v>6</v>
      </c>
      <c r="F236" s="4" t="s">
        <v>468</v>
      </c>
      <c r="G236" s="2" t="s">
        <v>4</v>
      </c>
      <c r="H236" s="2" t="s">
        <v>204</v>
      </c>
      <c r="I236" s="2" t="s">
        <v>3</v>
      </c>
      <c r="J236" s="5">
        <v>16800000</v>
      </c>
      <c r="K236" s="5">
        <v>16800000</v>
      </c>
      <c r="L236" s="20"/>
      <c r="M236" s="20"/>
      <c r="N236" s="20"/>
      <c r="O236" s="20"/>
      <c r="P236" s="20"/>
      <c r="Q236" s="20">
        <v>96688</v>
      </c>
      <c r="R236" s="24">
        <v>1092359</v>
      </c>
      <c r="S236" s="24">
        <v>3154405</v>
      </c>
      <c r="T236" s="20">
        <v>2461238</v>
      </c>
      <c r="U236" s="20">
        <v>2724046.87</v>
      </c>
      <c r="V236" s="21">
        <f t="shared" si="3"/>
        <v>9528736.870000001</v>
      </c>
    </row>
    <row r="237" spans="1:22" ht="13" customHeight="1" x14ac:dyDescent="0.25">
      <c r="A237" s="2">
        <v>2019</v>
      </c>
      <c r="B237" s="3" t="s">
        <v>605</v>
      </c>
      <c r="C237" s="2" t="s">
        <v>354</v>
      </c>
      <c r="D237" s="13">
        <v>43783</v>
      </c>
      <c r="E237" s="2" t="s">
        <v>14</v>
      </c>
      <c r="F237" s="4" t="s">
        <v>501</v>
      </c>
      <c r="G237" s="2" t="s">
        <v>26</v>
      </c>
      <c r="H237" s="2" t="s">
        <v>449</v>
      </c>
      <c r="I237" s="2" t="s">
        <v>3</v>
      </c>
      <c r="J237" s="5">
        <v>85000000</v>
      </c>
      <c r="K237" s="5">
        <v>85000000</v>
      </c>
      <c r="L237" s="20"/>
      <c r="M237" s="20"/>
      <c r="N237" s="20"/>
      <c r="O237" s="20"/>
      <c r="P237" s="20"/>
      <c r="Q237" s="20">
        <v>213073</v>
      </c>
      <c r="R237" s="24">
        <v>5311932.1100000003</v>
      </c>
      <c r="S237" s="24">
        <v>5101534</v>
      </c>
      <c r="T237" s="20">
        <v>9160411</v>
      </c>
      <c r="U237" s="20">
        <v>1034957</v>
      </c>
      <c r="V237" s="21">
        <f t="shared" si="3"/>
        <v>20821907.109999999</v>
      </c>
    </row>
    <row r="238" spans="1:22" ht="13" customHeight="1" x14ac:dyDescent="0.25">
      <c r="A238" s="2">
        <v>2019</v>
      </c>
      <c r="B238" s="3" t="s">
        <v>610</v>
      </c>
      <c r="C238" s="2" t="s">
        <v>355</v>
      </c>
      <c r="D238" s="13">
        <v>43902</v>
      </c>
      <c r="E238" s="2" t="s">
        <v>14</v>
      </c>
      <c r="F238" s="4" t="s">
        <v>864</v>
      </c>
      <c r="G238" s="2" t="s">
        <v>107</v>
      </c>
      <c r="H238" s="2" t="s">
        <v>61</v>
      </c>
      <c r="I238" s="2" t="s">
        <v>3</v>
      </c>
      <c r="J238" s="5">
        <v>50000000</v>
      </c>
      <c r="K238" s="5">
        <v>50000000</v>
      </c>
      <c r="L238" s="20"/>
      <c r="M238" s="20"/>
      <c r="N238" s="20"/>
      <c r="O238" s="20"/>
      <c r="P238" s="20"/>
      <c r="Q238" s="20"/>
      <c r="R238" s="24"/>
      <c r="S238" s="24">
        <v>898920.18</v>
      </c>
      <c r="T238" s="20">
        <v>3914424.53</v>
      </c>
      <c r="U238" s="20">
        <v>4520139</v>
      </c>
      <c r="V238" s="21">
        <f t="shared" si="3"/>
        <v>9333483.7100000009</v>
      </c>
    </row>
    <row r="239" spans="1:22" ht="13" customHeight="1" x14ac:dyDescent="0.25">
      <c r="A239" s="2">
        <v>2019</v>
      </c>
      <c r="B239" s="3" t="s">
        <v>608</v>
      </c>
      <c r="C239" s="2" t="s">
        <v>435</v>
      </c>
      <c r="D239" s="13">
        <v>43972</v>
      </c>
      <c r="E239" s="2" t="s">
        <v>14</v>
      </c>
      <c r="F239" s="4" t="s">
        <v>502</v>
      </c>
      <c r="G239" s="2" t="s">
        <v>4</v>
      </c>
      <c r="H239" s="2" t="s">
        <v>450</v>
      </c>
      <c r="I239" s="2" t="s">
        <v>3</v>
      </c>
      <c r="J239" s="5">
        <v>93000000</v>
      </c>
      <c r="K239" s="5">
        <v>93000000</v>
      </c>
      <c r="L239" s="20"/>
      <c r="M239" s="20"/>
      <c r="N239" s="20"/>
      <c r="O239" s="20"/>
      <c r="P239" s="20"/>
      <c r="Q239" s="20">
        <v>10697801.970000001</v>
      </c>
      <c r="R239" s="24">
        <v>40159684.770000003</v>
      </c>
      <c r="S239" s="24">
        <v>36019557</v>
      </c>
      <c r="T239" s="20">
        <v>6122956</v>
      </c>
      <c r="U239" s="20">
        <v>-1844.96</v>
      </c>
      <c r="V239" s="21">
        <f t="shared" si="3"/>
        <v>92998154.780000016</v>
      </c>
    </row>
    <row r="240" spans="1:22" ht="13" customHeight="1" x14ac:dyDescent="0.25">
      <c r="A240" s="2">
        <v>2019</v>
      </c>
      <c r="B240" s="3" t="s">
        <v>609</v>
      </c>
      <c r="C240" s="2" t="s">
        <v>436</v>
      </c>
      <c r="D240" s="13">
        <v>43979</v>
      </c>
      <c r="E240" s="2" t="s">
        <v>20</v>
      </c>
      <c r="F240" s="4" t="s">
        <v>865</v>
      </c>
      <c r="G240" s="2" t="s">
        <v>1</v>
      </c>
      <c r="H240" s="2" t="s">
        <v>451</v>
      </c>
      <c r="I240" s="2" t="s">
        <v>3</v>
      </c>
      <c r="J240" s="5">
        <v>24000000</v>
      </c>
      <c r="K240" s="5">
        <v>24000000</v>
      </c>
      <c r="L240" s="20"/>
      <c r="M240" s="20"/>
      <c r="N240" s="20"/>
      <c r="O240" s="20"/>
      <c r="P240" s="20"/>
      <c r="Q240" s="20">
        <v>1200000</v>
      </c>
      <c r="R240" s="24">
        <v>2311123.96</v>
      </c>
      <c r="S240" s="24">
        <v>2198935.12</v>
      </c>
      <c r="T240" s="20">
        <v>6000000</v>
      </c>
      <c r="U240" s="20">
        <v>9176565</v>
      </c>
      <c r="V240" s="21">
        <f t="shared" si="3"/>
        <v>20886624.079999998</v>
      </c>
    </row>
    <row r="241" spans="1:22" ht="13" customHeight="1" x14ac:dyDescent="0.25">
      <c r="A241" s="2">
        <v>2019</v>
      </c>
      <c r="B241" s="3" t="s">
        <v>612</v>
      </c>
      <c r="C241" s="2" t="s">
        <v>437</v>
      </c>
      <c r="D241" s="13">
        <v>44009</v>
      </c>
      <c r="E241" s="2" t="s">
        <v>14</v>
      </c>
      <c r="F241" s="4" t="s">
        <v>503</v>
      </c>
      <c r="G241" s="2" t="s">
        <v>4</v>
      </c>
      <c r="H241" s="2" t="s">
        <v>287</v>
      </c>
      <c r="I241" s="2" t="s">
        <v>3</v>
      </c>
      <c r="J241" s="5">
        <v>36324000</v>
      </c>
      <c r="K241" s="5">
        <v>36324000</v>
      </c>
      <c r="L241" s="20"/>
      <c r="M241" s="20"/>
      <c r="N241" s="20"/>
      <c r="O241" s="20"/>
      <c r="P241" s="20"/>
      <c r="Q241" s="20"/>
      <c r="R241" s="24">
        <v>232484</v>
      </c>
      <c r="S241" s="24">
        <v>80535</v>
      </c>
      <c r="T241" s="20">
        <v>413515</v>
      </c>
      <c r="U241" s="20">
        <v>2056954</v>
      </c>
      <c r="V241" s="21">
        <f t="shared" si="3"/>
        <v>2783488</v>
      </c>
    </row>
    <row r="242" spans="1:22" ht="13" customHeight="1" x14ac:dyDescent="0.25">
      <c r="A242" s="2">
        <v>2019</v>
      </c>
      <c r="B242" s="3" t="s">
        <v>611</v>
      </c>
      <c r="C242" s="2" t="s">
        <v>438</v>
      </c>
      <c r="D242" s="13">
        <v>44009</v>
      </c>
      <c r="E242" s="2" t="s">
        <v>6</v>
      </c>
      <c r="F242" s="4" t="s">
        <v>504</v>
      </c>
      <c r="G242" s="2" t="s">
        <v>11</v>
      </c>
      <c r="H242" s="2" t="s">
        <v>61</v>
      </c>
      <c r="I242" s="2" t="s">
        <v>3</v>
      </c>
      <c r="J242" s="5">
        <v>100000000</v>
      </c>
      <c r="K242" s="5">
        <v>100000000</v>
      </c>
      <c r="L242" s="20"/>
      <c r="M242" s="20"/>
      <c r="N242" s="20"/>
      <c r="O242" s="20"/>
      <c r="P242" s="20"/>
      <c r="Q242" s="20"/>
      <c r="R242" s="24"/>
      <c r="S242" s="24">
        <v>1070460</v>
      </c>
      <c r="T242" s="20">
        <v>5026945</v>
      </c>
      <c r="U242" s="20">
        <v>6438427.75</v>
      </c>
      <c r="V242" s="21">
        <f t="shared" si="3"/>
        <v>12535832.75</v>
      </c>
    </row>
    <row r="243" spans="1:22" ht="13" customHeight="1" x14ac:dyDescent="0.25">
      <c r="A243" s="2">
        <v>2019</v>
      </c>
      <c r="B243" s="3" t="s">
        <v>613</v>
      </c>
      <c r="C243" s="2" t="s">
        <v>439</v>
      </c>
      <c r="D243" s="13">
        <v>44013</v>
      </c>
      <c r="E243" s="2" t="s">
        <v>6</v>
      </c>
      <c r="F243" s="4" t="s">
        <v>505</v>
      </c>
      <c r="G243" s="2" t="s">
        <v>26</v>
      </c>
      <c r="H243" s="2" t="s">
        <v>449</v>
      </c>
      <c r="I243" s="2" t="s">
        <v>3</v>
      </c>
      <c r="J243" s="5">
        <v>100000000</v>
      </c>
      <c r="K243" s="5">
        <v>100000000</v>
      </c>
      <c r="L243" s="20"/>
      <c r="M243" s="20"/>
      <c r="N243" s="20"/>
      <c r="O243" s="20"/>
      <c r="P243" s="20"/>
      <c r="Q243" s="20"/>
      <c r="R243" s="24">
        <v>4087226</v>
      </c>
      <c r="S243" s="24">
        <v>12575023.26</v>
      </c>
      <c r="T243" s="20">
        <v>40036383</v>
      </c>
      <c r="U243" s="20">
        <v>4639017</v>
      </c>
      <c r="V243" s="21">
        <f t="shared" si="3"/>
        <v>61337649.259999998</v>
      </c>
    </row>
    <row r="244" spans="1:22" ht="13" customHeight="1" x14ac:dyDescent="0.25">
      <c r="A244" s="2">
        <v>2019</v>
      </c>
      <c r="B244" s="3" t="s">
        <v>818</v>
      </c>
      <c r="C244" s="2" t="s">
        <v>357</v>
      </c>
      <c r="D244" s="13">
        <v>43902</v>
      </c>
      <c r="E244" s="2" t="s">
        <v>6</v>
      </c>
      <c r="F244" s="4" t="s">
        <v>506</v>
      </c>
      <c r="G244" s="2" t="s">
        <v>5</v>
      </c>
      <c r="H244" s="2" t="s">
        <v>2</v>
      </c>
      <c r="I244" s="2" t="s">
        <v>3</v>
      </c>
      <c r="J244" s="5">
        <v>50000000</v>
      </c>
      <c r="K244" s="5">
        <v>50000000</v>
      </c>
      <c r="L244" s="20"/>
      <c r="M244" s="20"/>
      <c r="N244" s="20"/>
      <c r="O244" s="20"/>
      <c r="P244" s="20"/>
      <c r="Q244" s="20">
        <v>50000000</v>
      </c>
      <c r="R244" s="24"/>
      <c r="S244" s="24"/>
      <c r="T244" s="20"/>
      <c r="U244" s="20"/>
      <c r="V244" s="21">
        <f t="shared" si="3"/>
        <v>50000000</v>
      </c>
    </row>
    <row r="245" spans="1:22" ht="13" customHeight="1" x14ac:dyDescent="0.25">
      <c r="A245" s="2">
        <v>2019</v>
      </c>
      <c r="B245" s="3" t="s">
        <v>606</v>
      </c>
      <c r="C245" s="2" t="s">
        <v>358</v>
      </c>
      <c r="D245" s="13">
        <v>43808</v>
      </c>
      <c r="E245" s="2" t="s">
        <v>6</v>
      </c>
      <c r="F245" s="4" t="s">
        <v>507</v>
      </c>
      <c r="G245" s="2" t="s">
        <v>364</v>
      </c>
      <c r="H245" s="2" t="s">
        <v>58</v>
      </c>
      <c r="I245" s="2" t="s">
        <v>3</v>
      </c>
      <c r="J245" s="5">
        <v>40000000</v>
      </c>
      <c r="K245" s="5">
        <v>40000000</v>
      </c>
      <c r="L245" s="20"/>
      <c r="M245" s="20"/>
      <c r="N245" s="20"/>
      <c r="O245" s="20"/>
      <c r="P245" s="20"/>
      <c r="Q245" s="20">
        <v>5085229</v>
      </c>
      <c r="R245" s="24">
        <v>6500123</v>
      </c>
      <c r="S245" s="24">
        <v>6105108</v>
      </c>
      <c r="T245" s="20">
        <v>6793239</v>
      </c>
      <c r="U245" s="20"/>
      <c r="V245" s="21">
        <f t="shared" si="3"/>
        <v>24483699</v>
      </c>
    </row>
    <row r="246" spans="1:22" ht="13" customHeight="1" x14ac:dyDescent="0.25">
      <c r="A246" s="2">
        <v>2020</v>
      </c>
      <c r="B246" s="3" t="s">
        <v>616</v>
      </c>
      <c r="C246" s="2" t="s">
        <v>607</v>
      </c>
      <c r="D246" s="13">
        <v>44310</v>
      </c>
      <c r="E246" s="2" t="s">
        <v>23</v>
      </c>
      <c r="F246" s="4" t="s">
        <v>497</v>
      </c>
      <c r="G246" s="2" t="s">
        <v>1</v>
      </c>
      <c r="H246" s="2" t="s">
        <v>451</v>
      </c>
      <c r="I246" s="2" t="s">
        <v>55</v>
      </c>
      <c r="J246" s="5">
        <v>54000000</v>
      </c>
      <c r="K246" s="5">
        <v>65655190.68</v>
      </c>
      <c r="L246" s="20"/>
      <c r="M246" s="20"/>
      <c r="N246" s="20"/>
      <c r="O246" s="20"/>
      <c r="P246" s="20"/>
      <c r="Q246" s="20"/>
      <c r="R246" s="24"/>
      <c r="S246" s="24"/>
      <c r="T246" s="20">
        <v>506696.02</v>
      </c>
      <c r="U246" s="20">
        <v>2379632.1</v>
      </c>
      <c r="V246" s="21">
        <f t="shared" si="3"/>
        <v>2886328.12</v>
      </c>
    </row>
    <row r="247" spans="1:22" ht="13" customHeight="1" x14ac:dyDescent="0.25">
      <c r="A247" s="2">
        <v>2020</v>
      </c>
      <c r="B247" s="3" t="s">
        <v>614</v>
      </c>
      <c r="C247" s="2" t="s">
        <v>359</v>
      </c>
      <c r="D247" s="13">
        <v>44238</v>
      </c>
      <c r="E247" s="2" t="s">
        <v>6</v>
      </c>
      <c r="F247" s="4" t="s">
        <v>467</v>
      </c>
      <c r="G247" s="2" t="s">
        <v>362</v>
      </c>
      <c r="H247" s="2" t="s">
        <v>452</v>
      </c>
      <c r="I247" s="2" t="s">
        <v>3</v>
      </c>
      <c r="J247" s="5">
        <v>30000000</v>
      </c>
      <c r="K247" s="5">
        <v>30000000</v>
      </c>
      <c r="L247" s="20"/>
      <c r="M247" s="20"/>
      <c r="N247" s="20"/>
      <c r="O247" s="20"/>
      <c r="P247" s="20"/>
      <c r="Q247" s="20"/>
      <c r="R247" s="24"/>
      <c r="S247" s="24">
        <v>840428</v>
      </c>
      <c r="T247" s="20">
        <v>1867729</v>
      </c>
      <c r="U247" s="20">
        <v>1706058</v>
      </c>
      <c r="V247" s="21">
        <f t="shared" si="3"/>
        <v>4414215</v>
      </c>
    </row>
    <row r="248" spans="1:22" ht="13" customHeight="1" x14ac:dyDescent="0.25">
      <c r="A248" s="2">
        <v>2020</v>
      </c>
      <c r="B248" s="3" t="s">
        <v>650</v>
      </c>
      <c r="C248" s="2" t="s">
        <v>359</v>
      </c>
      <c r="D248" s="13">
        <v>44238</v>
      </c>
      <c r="E248" s="2" t="s">
        <v>19</v>
      </c>
      <c r="F248" s="4" t="s">
        <v>467</v>
      </c>
      <c r="G248" s="2" t="s">
        <v>362</v>
      </c>
      <c r="H248" s="2" t="s">
        <v>452</v>
      </c>
      <c r="I248" s="2" t="s">
        <v>3</v>
      </c>
      <c r="J248" s="5">
        <v>10000000</v>
      </c>
      <c r="K248" s="5">
        <v>10000000</v>
      </c>
      <c r="L248" s="20"/>
      <c r="M248" s="20"/>
      <c r="N248" s="20"/>
      <c r="O248" s="20"/>
      <c r="P248" s="20"/>
      <c r="Q248" s="20"/>
      <c r="R248" s="24"/>
      <c r="S248" s="24"/>
      <c r="T248" s="20"/>
      <c r="U248" s="20">
        <v>684673</v>
      </c>
      <c r="V248" s="21">
        <f t="shared" si="3"/>
        <v>684673</v>
      </c>
    </row>
    <row r="249" spans="1:22" ht="13" customHeight="1" x14ac:dyDescent="0.25">
      <c r="A249" s="2">
        <v>2020</v>
      </c>
      <c r="B249" s="3" t="s">
        <v>649</v>
      </c>
      <c r="C249" s="2" t="s">
        <v>360</v>
      </c>
      <c r="D249" s="13">
        <v>44322</v>
      </c>
      <c r="E249" s="2" t="s">
        <v>6</v>
      </c>
      <c r="F249" s="4" t="s">
        <v>499</v>
      </c>
      <c r="G249" s="2" t="s">
        <v>4</v>
      </c>
      <c r="H249" s="2" t="s">
        <v>287</v>
      </c>
      <c r="I249" s="2" t="s">
        <v>3</v>
      </c>
      <c r="J249" s="5">
        <v>114300000</v>
      </c>
      <c r="K249" s="5">
        <v>114300000</v>
      </c>
      <c r="L249" s="20"/>
      <c r="M249" s="20"/>
      <c r="N249" s="20"/>
      <c r="O249" s="20"/>
      <c r="P249" s="20"/>
      <c r="Q249" s="20"/>
      <c r="R249" s="24"/>
      <c r="S249" s="24">
        <v>648957</v>
      </c>
      <c r="T249" s="20"/>
      <c r="U249" s="20">
        <v>700000</v>
      </c>
      <c r="V249" s="21">
        <f t="shared" si="3"/>
        <v>1348957</v>
      </c>
    </row>
    <row r="250" spans="1:22" ht="13" customHeight="1" x14ac:dyDescent="0.25">
      <c r="A250" s="2">
        <v>2020</v>
      </c>
      <c r="B250" s="3" t="s">
        <v>615</v>
      </c>
      <c r="C250" s="2" t="s">
        <v>360</v>
      </c>
      <c r="D250" s="13">
        <v>44322</v>
      </c>
      <c r="E250" s="2" t="s">
        <v>13</v>
      </c>
      <c r="F250" s="4" t="s">
        <v>499</v>
      </c>
      <c r="G250" s="2" t="s">
        <v>4</v>
      </c>
      <c r="H250" s="2" t="s">
        <v>287</v>
      </c>
      <c r="I250" s="2" t="s">
        <v>3</v>
      </c>
      <c r="J250" s="5">
        <v>233315826</v>
      </c>
      <c r="K250" s="5">
        <v>233315826</v>
      </c>
      <c r="L250" s="20"/>
      <c r="M250" s="20"/>
      <c r="N250" s="20"/>
      <c r="O250" s="20"/>
      <c r="P250" s="20"/>
      <c r="Q250" s="20"/>
      <c r="R250" s="24"/>
      <c r="S250" s="24">
        <v>66835496</v>
      </c>
      <c r="T250" s="20">
        <v>67763245</v>
      </c>
      <c r="U250" s="20">
        <v>47299464</v>
      </c>
      <c r="V250" s="21">
        <f t="shared" si="3"/>
        <v>181898205</v>
      </c>
    </row>
    <row r="251" spans="1:22" ht="13" customHeight="1" x14ac:dyDescent="0.25">
      <c r="A251" s="2">
        <v>2020</v>
      </c>
      <c r="B251" s="3" t="s">
        <v>648</v>
      </c>
      <c r="C251" s="2" t="s">
        <v>361</v>
      </c>
      <c r="D251" s="13">
        <v>44343</v>
      </c>
      <c r="E251" s="2" t="s">
        <v>6</v>
      </c>
      <c r="F251" s="4" t="s">
        <v>498</v>
      </c>
      <c r="G251" s="2" t="s">
        <v>4</v>
      </c>
      <c r="H251" s="2" t="s">
        <v>9</v>
      </c>
      <c r="I251" s="2" t="s">
        <v>3</v>
      </c>
      <c r="J251" s="5">
        <v>9500000</v>
      </c>
      <c r="K251" s="5">
        <v>9500000</v>
      </c>
      <c r="L251" s="20"/>
      <c r="M251" s="20"/>
      <c r="N251" s="20"/>
      <c r="O251" s="20"/>
      <c r="P251" s="20"/>
      <c r="Q251" s="20"/>
      <c r="R251" s="24"/>
      <c r="S251" s="24"/>
      <c r="T251" s="20"/>
      <c r="U251" s="20"/>
      <c r="V251" s="21">
        <f t="shared" si="3"/>
        <v>0</v>
      </c>
    </row>
    <row r="252" spans="1:22" ht="13" customHeight="1" x14ac:dyDescent="0.25">
      <c r="A252" s="2">
        <v>2020</v>
      </c>
      <c r="B252" s="3" t="s">
        <v>647</v>
      </c>
      <c r="C252" s="2" t="s">
        <v>361</v>
      </c>
      <c r="D252" s="13">
        <v>44343</v>
      </c>
      <c r="E252" s="2" t="s">
        <v>6</v>
      </c>
      <c r="F252" s="4" t="s">
        <v>498</v>
      </c>
      <c r="G252" s="2" t="s">
        <v>4</v>
      </c>
      <c r="H252" s="2" t="s">
        <v>9</v>
      </c>
      <c r="I252" s="2" t="s">
        <v>3</v>
      </c>
      <c r="J252" s="5">
        <v>10500000</v>
      </c>
      <c r="K252" s="5">
        <v>10500000</v>
      </c>
      <c r="L252" s="20"/>
      <c r="M252" s="20"/>
      <c r="N252" s="20"/>
      <c r="O252" s="20"/>
      <c r="P252" s="20"/>
      <c r="Q252" s="20"/>
      <c r="R252" s="24"/>
      <c r="S252" s="24"/>
      <c r="T252" s="20"/>
      <c r="U252" s="20"/>
      <c r="V252" s="21">
        <f t="shared" si="3"/>
        <v>0</v>
      </c>
    </row>
    <row r="253" spans="1:22" ht="13" customHeight="1" x14ac:dyDescent="0.25">
      <c r="A253" s="2">
        <v>2020</v>
      </c>
      <c r="B253" s="3" t="s">
        <v>812</v>
      </c>
      <c r="C253" s="2" t="s">
        <v>434</v>
      </c>
      <c r="D253" s="13">
        <v>44162</v>
      </c>
      <c r="E253" s="2" t="s">
        <v>14</v>
      </c>
      <c r="F253" s="4" t="s">
        <v>464</v>
      </c>
      <c r="G253" s="2" t="s">
        <v>5</v>
      </c>
      <c r="H253" s="2" t="s">
        <v>2</v>
      </c>
      <c r="I253" s="2" t="s">
        <v>3</v>
      </c>
      <c r="J253" s="5">
        <v>50000000</v>
      </c>
      <c r="K253" s="5">
        <v>50000000</v>
      </c>
      <c r="L253" s="20"/>
      <c r="M253" s="20"/>
      <c r="N253" s="20"/>
      <c r="O253" s="20"/>
      <c r="P253" s="20"/>
      <c r="Q253" s="20"/>
      <c r="R253" s="24">
        <v>50000000</v>
      </c>
      <c r="S253" s="24"/>
      <c r="T253" s="20"/>
      <c r="U253" s="20"/>
      <c r="V253" s="21">
        <f t="shared" si="3"/>
        <v>50000000</v>
      </c>
    </row>
    <row r="254" spans="1:22" ht="13" customHeight="1" x14ac:dyDescent="0.25">
      <c r="A254" s="2">
        <v>2021</v>
      </c>
      <c r="B254" s="3" t="s">
        <v>646</v>
      </c>
      <c r="C254" s="2" t="s">
        <v>365</v>
      </c>
      <c r="D254" s="13">
        <v>44484</v>
      </c>
      <c r="E254" s="2" t="s">
        <v>23</v>
      </c>
      <c r="F254" s="4" t="s">
        <v>485</v>
      </c>
      <c r="G254" s="2" t="s">
        <v>5</v>
      </c>
      <c r="H254" s="2" t="s">
        <v>2</v>
      </c>
      <c r="I254" s="2" t="s">
        <v>55</v>
      </c>
      <c r="J254" s="5">
        <v>40000000</v>
      </c>
      <c r="K254" s="5">
        <v>50452006</v>
      </c>
      <c r="L254" s="20"/>
      <c r="M254" s="20"/>
      <c r="N254" s="20"/>
      <c r="O254" s="20"/>
      <c r="P254" s="20"/>
      <c r="Q254" s="20"/>
      <c r="R254" s="24"/>
      <c r="S254" s="24">
        <v>43655183.829999998</v>
      </c>
      <c r="T254" s="20"/>
      <c r="U254" s="20"/>
      <c r="V254" s="21">
        <f t="shared" si="3"/>
        <v>43655183.829999998</v>
      </c>
    </row>
    <row r="255" spans="1:22" ht="13" customHeight="1" x14ac:dyDescent="0.25">
      <c r="A255" s="2">
        <v>2021</v>
      </c>
      <c r="B255" s="3" t="s">
        <v>645</v>
      </c>
      <c r="C255" s="2" t="s">
        <v>433</v>
      </c>
      <c r="D255" s="13">
        <v>44530</v>
      </c>
      <c r="E255" s="2" t="s">
        <v>23</v>
      </c>
      <c r="F255" s="4" t="s">
        <v>486</v>
      </c>
      <c r="G255" s="2" t="s">
        <v>5</v>
      </c>
      <c r="H255" s="2" t="s">
        <v>2</v>
      </c>
      <c r="I255" s="2" t="s">
        <v>55</v>
      </c>
      <c r="J255" s="5">
        <v>350000000</v>
      </c>
      <c r="K255" s="5">
        <v>394555000</v>
      </c>
      <c r="L255" s="20"/>
      <c r="M255" s="20"/>
      <c r="N255" s="20"/>
      <c r="O255" s="20"/>
      <c r="P255" s="20"/>
      <c r="Q255" s="20"/>
      <c r="R255" s="24"/>
      <c r="S255" s="24">
        <v>394555000</v>
      </c>
      <c r="T255" s="20"/>
      <c r="U255" s="20"/>
      <c r="V255" s="21">
        <f t="shared" si="3"/>
        <v>394555000</v>
      </c>
    </row>
    <row r="256" spans="1:22" ht="13" customHeight="1" x14ac:dyDescent="0.25">
      <c r="A256" s="2">
        <v>2021</v>
      </c>
      <c r="B256" s="3" t="s">
        <v>618</v>
      </c>
      <c r="C256" s="2" t="s">
        <v>382</v>
      </c>
      <c r="D256" s="13">
        <v>44398</v>
      </c>
      <c r="E256" s="2" t="s">
        <v>6</v>
      </c>
      <c r="F256" s="4" t="s">
        <v>487</v>
      </c>
      <c r="G256" s="2" t="s">
        <v>82</v>
      </c>
      <c r="H256" s="2" t="s">
        <v>304</v>
      </c>
      <c r="I256" s="2" t="s">
        <v>3</v>
      </c>
      <c r="J256" s="5">
        <v>100000000</v>
      </c>
      <c r="K256" s="5">
        <v>100000000</v>
      </c>
      <c r="L256" s="20"/>
      <c r="M256" s="20"/>
      <c r="N256" s="20"/>
      <c r="O256" s="20"/>
      <c r="P256" s="20"/>
      <c r="Q256" s="20"/>
      <c r="R256" s="24"/>
      <c r="S256" s="24">
        <v>573737</v>
      </c>
      <c r="T256" s="20">
        <v>14106574</v>
      </c>
      <c r="U256" s="20">
        <v>19496996</v>
      </c>
      <c r="V256" s="21">
        <f t="shared" si="3"/>
        <v>34177307</v>
      </c>
    </row>
    <row r="257" spans="1:22" ht="13" customHeight="1" x14ac:dyDescent="0.25">
      <c r="A257" s="2">
        <v>2021</v>
      </c>
      <c r="B257" s="3" t="s">
        <v>617</v>
      </c>
      <c r="C257" s="2" t="s">
        <v>383</v>
      </c>
      <c r="D257" s="13">
        <v>44398</v>
      </c>
      <c r="E257" s="2" t="s">
        <v>6</v>
      </c>
      <c r="F257" s="4" t="s">
        <v>488</v>
      </c>
      <c r="G257" s="2" t="s">
        <v>5</v>
      </c>
      <c r="H257" s="2" t="s">
        <v>2</v>
      </c>
      <c r="I257" s="2" t="s">
        <v>3</v>
      </c>
      <c r="J257" s="5">
        <v>74000000</v>
      </c>
      <c r="K257" s="5">
        <v>74000000</v>
      </c>
      <c r="L257" s="20"/>
      <c r="M257" s="20"/>
      <c r="N257" s="20"/>
      <c r="O257" s="20"/>
      <c r="P257" s="20"/>
      <c r="Q257" s="20"/>
      <c r="R257" s="24"/>
      <c r="S257" s="24">
        <v>964647</v>
      </c>
      <c r="T257" s="20">
        <v>3000000</v>
      </c>
      <c r="U257" s="20">
        <v>2230000</v>
      </c>
      <c r="V257" s="21">
        <f t="shared" si="3"/>
        <v>6194647</v>
      </c>
    </row>
    <row r="258" spans="1:22" ht="13" customHeight="1" x14ac:dyDescent="0.25">
      <c r="A258" s="2">
        <v>2021</v>
      </c>
      <c r="B258" s="3" t="s">
        <v>620</v>
      </c>
      <c r="C258" s="2" t="s">
        <v>892</v>
      </c>
      <c r="D258" s="13">
        <v>44531</v>
      </c>
      <c r="E258" s="2" t="s">
        <v>14</v>
      </c>
      <c r="F258" s="4" t="s">
        <v>489</v>
      </c>
      <c r="G258" s="2" t="s">
        <v>16</v>
      </c>
      <c r="H258" s="2" t="s">
        <v>366</v>
      </c>
      <c r="I258" s="2" t="s">
        <v>3</v>
      </c>
      <c r="J258" s="5">
        <v>68000000</v>
      </c>
      <c r="K258" s="5">
        <v>68000000</v>
      </c>
      <c r="L258" s="20"/>
      <c r="M258" s="20"/>
      <c r="N258" s="20"/>
      <c r="O258" s="20"/>
      <c r="P258" s="20"/>
      <c r="Q258" s="20"/>
      <c r="R258" s="24"/>
      <c r="S258" s="24"/>
      <c r="T258" s="20">
        <v>4053500</v>
      </c>
      <c r="U258" s="20">
        <v>4566173</v>
      </c>
      <c r="V258" s="21">
        <f t="shared" si="3"/>
        <v>8619673</v>
      </c>
    </row>
    <row r="259" spans="1:22" ht="13" customHeight="1" x14ac:dyDescent="0.25">
      <c r="A259" s="2">
        <v>2021</v>
      </c>
      <c r="B259" s="3" t="s">
        <v>621</v>
      </c>
      <c r="C259" s="2" t="s">
        <v>893</v>
      </c>
      <c r="D259" s="13">
        <v>44553</v>
      </c>
      <c r="E259" s="2" t="s">
        <v>14</v>
      </c>
      <c r="F259" s="4" t="s">
        <v>425</v>
      </c>
      <c r="G259" s="2" t="s">
        <v>7</v>
      </c>
      <c r="H259" s="2" t="s">
        <v>367</v>
      </c>
      <c r="I259" s="2" t="s">
        <v>3</v>
      </c>
      <c r="J259" s="5">
        <v>70000000</v>
      </c>
      <c r="K259" s="5">
        <v>70000000</v>
      </c>
      <c r="L259" s="20"/>
      <c r="M259" s="20"/>
      <c r="N259" s="20"/>
      <c r="O259" s="20"/>
      <c r="P259" s="20"/>
      <c r="Q259" s="20"/>
      <c r="R259" s="24"/>
      <c r="S259" s="24"/>
      <c r="T259" s="20">
        <v>4453268.5599999996</v>
      </c>
      <c r="U259" s="20"/>
      <c r="V259" s="21">
        <f t="shared" si="3"/>
        <v>4453268.5599999996</v>
      </c>
    </row>
    <row r="260" spans="1:22" ht="13" customHeight="1" x14ac:dyDescent="0.25">
      <c r="A260" s="2">
        <v>2021</v>
      </c>
      <c r="B260" s="3" t="s">
        <v>622</v>
      </c>
      <c r="C260" s="2" t="s">
        <v>925</v>
      </c>
      <c r="D260" s="13">
        <v>44553</v>
      </c>
      <c r="E260" s="2" t="s">
        <v>6</v>
      </c>
      <c r="F260" s="4" t="s">
        <v>490</v>
      </c>
      <c r="G260" s="2" t="s">
        <v>307</v>
      </c>
      <c r="H260" s="2" t="s">
        <v>204</v>
      </c>
      <c r="I260" s="2" t="s">
        <v>3</v>
      </c>
      <c r="J260" s="5">
        <v>20000000</v>
      </c>
      <c r="K260" s="5">
        <v>20000000</v>
      </c>
      <c r="L260" s="20"/>
      <c r="M260" s="20"/>
      <c r="N260" s="20"/>
      <c r="O260" s="20"/>
      <c r="P260" s="20"/>
      <c r="Q260" s="20"/>
      <c r="R260" s="24"/>
      <c r="S260" s="24"/>
      <c r="T260" s="20">
        <v>2000000</v>
      </c>
      <c r="U260" s="20">
        <v>4000000</v>
      </c>
      <c r="V260" s="21">
        <f t="shared" si="3"/>
        <v>6000000</v>
      </c>
    </row>
    <row r="261" spans="1:22" ht="13" customHeight="1" x14ac:dyDescent="0.25">
      <c r="A261" s="2">
        <v>2021</v>
      </c>
      <c r="B261" s="3" t="s">
        <v>813</v>
      </c>
      <c r="C261" s="2" t="s">
        <v>427</v>
      </c>
      <c r="D261" s="13">
        <v>44286</v>
      </c>
      <c r="E261" s="2" t="s">
        <v>6</v>
      </c>
      <c r="F261" s="4" t="s">
        <v>495</v>
      </c>
      <c r="G261" s="2" t="s">
        <v>5</v>
      </c>
      <c r="H261" s="2" t="s">
        <v>2</v>
      </c>
      <c r="I261" s="2" t="s">
        <v>3</v>
      </c>
      <c r="J261" s="5">
        <v>400000000</v>
      </c>
      <c r="K261" s="5">
        <v>400000000</v>
      </c>
      <c r="L261" s="20"/>
      <c r="M261" s="20"/>
      <c r="N261" s="20"/>
      <c r="O261" s="20"/>
      <c r="P261" s="20"/>
      <c r="Q261" s="20"/>
      <c r="R261" s="24">
        <v>400000000</v>
      </c>
      <c r="S261" s="24"/>
      <c r="T261" s="20"/>
      <c r="U261" s="20"/>
      <c r="V261" s="21">
        <f t="shared" si="3"/>
        <v>400000000</v>
      </c>
    </row>
    <row r="262" spans="1:22" ht="13" customHeight="1" x14ac:dyDescent="0.25">
      <c r="A262" s="2">
        <v>2021</v>
      </c>
      <c r="B262" s="3" t="s">
        <v>644</v>
      </c>
      <c r="C262" s="2" t="s">
        <v>428</v>
      </c>
      <c r="D262" s="13">
        <v>44335</v>
      </c>
      <c r="E262" s="2" t="s">
        <v>13</v>
      </c>
      <c r="F262" s="4" t="s">
        <v>496</v>
      </c>
      <c r="G262" s="2" t="s">
        <v>5</v>
      </c>
      <c r="H262" s="2" t="s">
        <v>2</v>
      </c>
      <c r="I262" s="2" t="s">
        <v>3</v>
      </c>
      <c r="J262" s="5">
        <v>350000000</v>
      </c>
      <c r="K262" s="5">
        <v>350000000</v>
      </c>
      <c r="L262" s="20"/>
      <c r="M262" s="20"/>
      <c r="N262" s="20"/>
      <c r="O262" s="20"/>
      <c r="P262" s="20"/>
      <c r="Q262" s="20"/>
      <c r="R262" s="24">
        <v>350000000</v>
      </c>
      <c r="S262" s="24"/>
      <c r="V262" s="21">
        <f t="shared" si="3"/>
        <v>350000000</v>
      </c>
    </row>
    <row r="263" spans="1:22" ht="13" customHeight="1" x14ac:dyDescent="0.25">
      <c r="A263" s="2">
        <v>2021</v>
      </c>
      <c r="B263" s="3" t="s">
        <v>643</v>
      </c>
      <c r="C263" s="2" t="s">
        <v>429</v>
      </c>
      <c r="D263" s="13">
        <v>44356</v>
      </c>
      <c r="E263" s="2" t="s">
        <v>6</v>
      </c>
      <c r="F263" s="4" t="s">
        <v>491</v>
      </c>
      <c r="G263" s="2" t="s">
        <v>5</v>
      </c>
      <c r="H263" s="2" t="s">
        <v>2</v>
      </c>
      <c r="I263" s="2" t="s">
        <v>3</v>
      </c>
      <c r="J263" s="5">
        <v>600000000</v>
      </c>
      <c r="K263" s="5">
        <v>600000000</v>
      </c>
      <c r="L263" s="20"/>
      <c r="M263" s="20"/>
      <c r="N263" s="20"/>
      <c r="O263" s="20"/>
      <c r="P263" s="20"/>
      <c r="Q263" s="20"/>
      <c r="R263" s="24">
        <v>600000000</v>
      </c>
      <c r="S263" s="24"/>
      <c r="V263" s="21">
        <f t="shared" si="3"/>
        <v>600000000</v>
      </c>
    </row>
    <row r="264" spans="1:22" ht="13" customHeight="1" x14ac:dyDescent="0.25">
      <c r="A264" s="2">
        <v>2021</v>
      </c>
      <c r="B264" s="3" t="s">
        <v>808</v>
      </c>
      <c r="C264" s="2" t="s">
        <v>430</v>
      </c>
      <c r="D264" s="13">
        <v>44530</v>
      </c>
      <c r="E264" s="2" t="s">
        <v>6</v>
      </c>
      <c r="F264" s="4" t="s">
        <v>492</v>
      </c>
      <c r="G264" s="2" t="s">
        <v>5</v>
      </c>
      <c r="H264" s="2" t="s">
        <v>2</v>
      </c>
      <c r="I264" s="2" t="s">
        <v>3</v>
      </c>
      <c r="J264" s="5">
        <v>500000000</v>
      </c>
      <c r="K264" s="5">
        <v>500000000</v>
      </c>
      <c r="L264" s="20"/>
      <c r="M264" s="20"/>
      <c r="N264" s="20"/>
      <c r="O264" s="20"/>
      <c r="P264" s="20"/>
      <c r="Q264" s="20"/>
      <c r="R264" s="24"/>
      <c r="S264" s="24">
        <v>500000000</v>
      </c>
      <c r="V264" s="21">
        <f t="shared" si="3"/>
        <v>500000000</v>
      </c>
    </row>
    <row r="265" spans="1:22" ht="13" customHeight="1" x14ac:dyDescent="0.25">
      <c r="A265" s="2">
        <v>2021</v>
      </c>
      <c r="B265" s="3" t="s">
        <v>642</v>
      </c>
      <c r="C265" s="2" t="s">
        <v>431</v>
      </c>
      <c r="D265" s="13">
        <v>44342</v>
      </c>
      <c r="E265" s="2" t="s">
        <v>14</v>
      </c>
      <c r="F265" s="4" t="s">
        <v>493</v>
      </c>
      <c r="G265" s="2" t="s">
        <v>5</v>
      </c>
      <c r="H265" s="2" t="s">
        <v>2</v>
      </c>
      <c r="I265" s="2" t="s">
        <v>3</v>
      </c>
      <c r="J265" s="5">
        <v>750000000</v>
      </c>
      <c r="K265" s="5">
        <v>750000000</v>
      </c>
      <c r="L265" s="20"/>
      <c r="M265" s="20"/>
      <c r="N265" s="20"/>
      <c r="O265" s="20"/>
      <c r="P265" s="20"/>
      <c r="Q265" s="20"/>
      <c r="R265" s="24">
        <v>750000000</v>
      </c>
      <c r="S265" s="24"/>
      <c r="V265" s="21">
        <f t="shared" si="3"/>
        <v>750000000</v>
      </c>
    </row>
    <row r="266" spans="1:22" ht="13" customHeight="1" x14ac:dyDescent="0.25">
      <c r="A266" s="2">
        <v>2021</v>
      </c>
      <c r="B266" s="3" t="s">
        <v>619</v>
      </c>
      <c r="C266" s="2" t="s">
        <v>432</v>
      </c>
      <c r="D266" s="13">
        <v>44377</v>
      </c>
      <c r="E266" s="2" t="s">
        <v>14</v>
      </c>
      <c r="F266" s="4" t="s">
        <v>494</v>
      </c>
      <c r="G266" s="2" t="s">
        <v>5</v>
      </c>
      <c r="H266" s="2" t="s">
        <v>2</v>
      </c>
      <c r="I266" s="2" t="s">
        <v>3</v>
      </c>
      <c r="J266" s="5">
        <v>350000000</v>
      </c>
      <c r="K266" s="5">
        <v>350000000</v>
      </c>
      <c r="L266" s="20"/>
      <c r="M266" s="20"/>
      <c r="N266" s="20"/>
      <c r="O266" s="20"/>
      <c r="P266" s="20"/>
      <c r="Q266" s="20"/>
      <c r="R266" s="24">
        <v>350000000</v>
      </c>
      <c r="S266" s="24"/>
      <c r="T266" s="20"/>
      <c r="U266" s="20"/>
      <c r="V266" s="21">
        <f t="shared" si="3"/>
        <v>350000000</v>
      </c>
    </row>
    <row r="267" spans="1:22" ht="13" customHeight="1" x14ac:dyDescent="0.25">
      <c r="A267" s="2">
        <v>2022</v>
      </c>
      <c r="B267" s="3" t="s">
        <v>641</v>
      </c>
      <c r="C267" s="2" t="s">
        <v>384</v>
      </c>
      <c r="D267" s="13">
        <v>44611</v>
      </c>
      <c r="E267" s="2" t="s">
        <v>23</v>
      </c>
      <c r="F267" s="4" t="s">
        <v>472</v>
      </c>
      <c r="G267" s="2" t="s">
        <v>307</v>
      </c>
      <c r="H267" s="2" t="s">
        <v>204</v>
      </c>
      <c r="I267" s="2" t="s">
        <v>55</v>
      </c>
      <c r="J267" s="5">
        <v>50000000</v>
      </c>
      <c r="K267" s="5">
        <v>56798818.5</v>
      </c>
      <c r="L267" s="20"/>
      <c r="M267" s="20"/>
      <c r="N267" s="20"/>
      <c r="O267" s="20"/>
      <c r="P267" s="20"/>
      <c r="Q267" s="20"/>
      <c r="R267" s="24"/>
      <c r="S267" s="24"/>
      <c r="T267" s="20"/>
      <c r="U267" s="20">
        <v>13628.99</v>
      </c>
      <c r="V267" s="21">
        <f t="shared" ref="V267:V297" si="4">SUM(L267:U267)</f>
        <v>13628.99</v>
      </c>
    </row>
    <row r="268" spans="1:22" ht="13" customHeight="1" x14ac:dyDescent="0.25">
      <c r="A268" s="2">
        <v>2022</v>
      </c>
      <c r="B268" s="3" t="s">
        <v>640</v>
      </c>
      <c r="C268" s="2" t="s">
        <v>385</v>
      </c>
      <c r="D268" s="13">
        <v>44715</v>
      </c>
      <c r="E268" s="2" t="s">
        <v>44</v>
      </c>
      <c r="F268" s="4" t="s">
        <v>473</v>
      </c>
      <c r="G268" s="2" t="s">
        <v>307</v>
      </c>
      <c r="H268" s="2" t="s">
        <v>204</v>
      </c>
      <c r="I268" s="2" t="s">
        <v>3</v>
      </c>
      <c r="J268" s="5">
        <v>45000000</v>
      </c>
      <c r="K268" s="5">
        <v>45000000</v>
      </c>
      <c r="L268" s="20"/>
      <c r="M268" s="20"/>
      <c r="N268" s="20"/>
      <c r="O268" s="20"/>
      <c r="P268" s="20"/>
      <c r="Q268" s="20"/>
      <c r="R268" s="24"/>
      <c r="S268" s="24"/>
      <c r="T268" s="20"/>
      <c r="U268" s="20">
        <v>1858448.1</v>
      </c>
      <c r="V268" s="21">
        <f t="shared" si="4"/>
        <v>1858448.1</v>
      </c>
    </row>
    <row r="269" spans="1:22" ht="13" customHeight="1" x14ac:dyDescent="0.25">
      <c r="A269" s="2">
        <v>2022</v>
      </c>
      <c r="B269" s="3" t="s">
        <v>639</v>
      </c>
      <c r="C269" s="2" t="s">
        <v>386</v>
      </c>
      <c r="D269" s="13">
        <v>44898</v>
      </c>
      <c r="E269" s="2" t="s">
        <v>23</v>
      </c>
      <c r="F269" s="8" t="s">
        <v>474</v>
      </c>
      <c r="G269" s="2" t="s">
        <v>4</v>
      </c>
      <c r="H269" s="2" t="s">
        <v>287</v>
      </c>
      <c r="I269" s="2" t="s">
        <v>55</v>
      </c>
      <c r="J269" s="5">
        <v>55500000</v>
      </c>
      <c r="K269" s="5">
        <v>58519200</v>
      </c>
      <c r="L269" s="20"/>
      <c r="M269" s="20"/>
      <c r="N269" s="20"/>
      <c r="O269" s="20"/>
      <c r="P269" s="20"/>
      <c r="Q269" s="20"/>
      <c r="R269" s="24"/>
      <c r="S269" s="24"/>
      <c r="T269" s="20"/>
      <c r="U269" s="20"/>
      <c r="V269" s="21">
        <f t="shared" si="4"/>
        <v>0</v>
      </c>
    </row>
    <row r="270" spans="1:22" ht="13" customHeight="1" x14ac:dyDescent="0.25">
      <c r="A270" s="2">
        <v>2022</v>
      </c>
      <c r="B270" s="3" t="s">
        <v>638</v>
      </c>
      <c r="C270" s="2" t="s">
        <v>387</v>
      </c>
      <c r="D270" s="13">
        <v>44898</v>
      </c>
      <c r="E270" s="2" t="s">
        <v>23</v>
      </c>
      <c r="F270" s="8" t="s">
        <v>475</v>
      </c>
      <c r="G270" s="2" t="s">
        <v>11</v>
      </c>
      <c r="H270" s="2" t="s">
        <v>61</v>
      </c>
      <c r="I270" s="2" t="s">
        <v>55</v>
      </c>
      <c r="J270" s="5">
        <v>80000000</v>
      </c>
      <c r="K270" s="5">
        <v>84352000</v>
      </c>
      <c r="L270" s="20"/>
      <c r="M270" s="20"/>
      <c r="N270" s="20"/>
      <c r="O270" s="20"/>
      <c r="P270" s="20"/>
      <c r="Q270" s="20"/>
      <c r="R270" s="24"/>
      <c r="S270" s="24"/>
      <c r="T270" s="20"/>
      <c r="U270" s="20">
        <v>1194747.1599999999</v>
      </c>
      <c r="V270" s="21">
        <f t="shared" si="4"/>
        <v>1194747.1599999999</v>
      </c>
    </row>
    <row r="271" spans="1:22" ht="13" customHeight="1" x14ac:dyDescent="0.25">
      <c r="A271" s="2">
        <v>2022</v>
      </c>
      <c r="B271" s="3" t="s">
        <v>627</v>
      </c>
      <c r="C271" s="2" t="s">
        <v>388</v>
      </c>
      <c r="D271" s="13">
        <v>44898</v>
      </c>
      <c r="E271" s="2" t="s">
        <v>23</v>
      </c>
      <c r="F271" s="4" t="s">
        <v>463</v>
      </c>
      <c r="G271" s="2" t="s">
        <v>5</v>
      </c>
      <c r="H271" s="2" t="s">
        <v>2</v>
      </c>
      <c r="I271" s="2" t="s">
        <v>55</v>
      </c>
      <c r="J271" s="5">
        <v>80000000</v>
      </c>
      <c r="K271" s="5">
        <v>89429254.049999997</v>
      </c>
      <c r="L271" s="20"/>
      <c r="M271" s="20"/>
      <c r="N271" s="20"/>
      <c r="O271" s="20"/>
      <c r="P271" s="20"/>
      <c r="Q271" s="20"/>
      <c r="R271" s="24"/>
      <c r="S271" s="24"/>
      <c r="T271" s="20">
        <v>89429254.049999997</v>
      </c>
      <c r="U271" s="20"/>
      <c r="V271" s="21">
        <f t="shared" si="4"/>
        <v>89429254.049999997</v>
      </c>
    </row>
    <row r="272" spans="1:22" ht="13" customHeight="1" x14ac:dyDescent="0.25">
      <c r="A272" s="2">
        <v>2022</v>
      </c>
      <c r="B272" s="3" t="s">
        <v>623</v>
      </c>
      <c r="C272" s="2" t="s">
        <v>389</v>
      </c>
      <c r="D272" s="13">
        <v>44618</v>
      </c>
      <c r="E272" s="2" t="s">
        <v>6</v>
      </c>
      <c r="F272" s="4" t="s">
        <v>476</v>
      </c>
      <c r="G272" s="2" t="s">
        <v>11</v>
      </c>
      <c r="H272" s="2" t="s">
        <v>61</v>
      </c>
      <c r="I272" s="2" t="s">
        <v>3</v>
      </c>
      <c r="J272" s="5">
        <v>74000000</v>
      </c>
      <c r="K272" s="5">
        <v>74000000</v>
      </c>
      <c r="L272" s="20"/>
      <c r="M272" s="20"/>
      <c r="N272" s="20"/>
      <c r="O272" s="20"/>
      <c r="P272" s="20"/>
      <c r="Q272" s="20"/>
      <c r="R272" s="24"/>
      <c r="S272" s="24"/>
      <c r="T272" s="20">
        <v>334173</v>
      </c>
      <c r="U272" s="20">
        <v>1954645.3</v>
      </c>
      <c r="V272" s="21">
        <f t="shared" si="4"/>
        <v>2288818.2999999998</v>
      </c>
    </row>
    <row r="273" spans="1:22" ht="13" customHeight="1" x14ac:dyDescent="0.25">
      <c r="A273" s="2">
        <v>2022</v>
      </c>
      <c r="B273" s="14" t="s">
        <v>624</v>
      </c>
      <c r="C273" s="2" t="s">
        <v>390</v>
      </c>
      <c r="D273" s="13">
        <v>44649</v>
      </c>
      <c r="E273" s="2" t="s">
        <v>13</v>
      </c>
      <c r="F273" s="4" t="s">
        <v>477</v>
      </c>
      <c r="G273" s="2" t="s">
        <v>11</v>
      </c>
      <c r="H273" s="2" t="s">
        <v>12</v>
      </c>
      <c r="I273" s="2" t="s">
        <v>3</v>
      </c>
      <c r="J273" s="23">
        <v>51500000</v>
      </c>
      <c r="K273" s="5">
        <v>51500000</v>
      </c>
      <c r="L273" s="20"/>
      <c r="M273" s="20"/>
      <c r="N273" s="20"/>
      <c r="O273" s="20"/>
      <c r="P273" s="20"/>
      <c r="Q273" s="20"/>
      <c r="R273" s="24"/>
      <c r="S273" s="24">
        <v>916700</v>
      </c>
      <c r="T273" s="20">
        <v>34000000</v>
      </c>
      <c r="U273" s="20">
        <v>14634546</v>
      </c>
      <c r="V273" s="21">
        <f t="shared" si="4"/>
        <v>49551246</v>
      </c>
    </row>
    <row r="274" spans="1:22" ht="13" customHeight="1" x14ac:dyDescent="0.25">
      <c r="A274" s="2">
        <v>2022</v>
      </c>
      <c r="B274" s="3" t="s">
        <v>625</v>
      </c>
      <c r="C274" s="2" t="s">
        <v>391</v>
      </c>
      <c r="D274" s="13">
        <v>44650</v>
      </c>
      <c r="E274" s="2" t="s">
        <v>14</v>
      </c>
      <c r="F274" s="4" t="s">
        <v>478</v>
      </c>
      <c r="G274" s="2" t="s">
        <v>57</v>
      </c>
      <c r="H274" s="2" t="s">
        <v>369</v>
      </c>
      <c r="I274" s="2" t="s">
        <v>3</v>
      </c>
      <c r="J274" s="5">
        <v>100000000</v>
      </c>
      <c r="K274" s="5">
        <v>100000000</v>
      </c>
      <c r="L274" s="20"/>
      <c r="M274" s="20"/>
      <c r="N274" s="20"/>
      <c r="O274" s="20"/>
      <c r="P274" s="20"/>
      <c r="Q274" s="20"/>
      <c r="R274" s="24"/>
      <c r="S274" s="24"/>
      <c r="T274" s="20">
        <v>13626209.66</v>
      </c>
      <c r="U274" s="20">
        <v>25186321</v>
      </c>
      <c r="V274" s="21">
        <f t="shared" si="4"/>
        <v>38812530.659999996</v>
      </c>
    </row>
    <row r="275" spans="1:22" ht="13" customHeight="1" x14ac:dyDescent="0.25">
      <c r="A275" s="2">
        <v>2022</v>
      </c>
      <c r="B275" s="3" t="s">
        <v>637</v>
      </c>
      <c r="C275" s="2" t="s">
        <v>392</v>
      </c>
      <c r="D275" s="13">
        <v>44898</v>
      </c>
      <c r="E275" s="2" t="s">
        <v>6</v>
      </c>
      <c r="F275" s="4" t="s">
        <v>479</v>
      </c>
      <c r="G275" s="2" t="s">
        <v>11</v>
      </c>
      <c r="H275" s="2" t="s">
        <v>61</v>
      </c>
      <c r="I275" s="2" t="s">
        <v>3</v>
      </c>
      <c r="J275" s="5">
        <v>150000000</v>
      </c>
      <c r="K275" s="5">
        <v>150000000</v>
      </c>
      <c r="L275" s="20"/>
      <c r="M275" s="20"/>
      <c r="N275" s="20"/>
      <c r="O275" s="20"/>
      <c r="P275" s="20"/>
      <c r="Q275" s="20"/>
      <c r="R275" s="24"/>
      <c r="S275" s="24"/>
      <c r="T275" s="20"/>
      <c r="U275" s="20">
        <v>19455406</v>
      </c>
      <c r="V275" s="21">
        <f t="shared" si="4"/>
        <v>19455406</v>
      </c>
    </row>
    <row r="276" spans="1:22" ht="13" customHeight="1" x14ac:dyDescent="0.25">
      <c r="A276" s="2">
        <v>2022</v>
      </c>
      <c r="B276" s="3" t="s">
        <v>628</v>
      </c>
      <c r="C276" s="2" t="s">
        <v>393</v>
      </c>
      <c r="D276" s="13">
        <v>44912</v>
      </c>
      <c r="E276" s="2" t="s">
        <v>6</v>
      </c>
      <c r="F276" s="4" t="s">
        <v>480</v>
      </c>
      <c r="G276" s="2" t="s">
        <v>9</v>
      </c>
      <c r="H276" s="2" t="s">
        <v>9</v>
      </c>
      <c r="I276" s="2" t="s">
        <v>3</v>
      </c>
      <c r="J276" s="5">
        <v>100000000</v>
      </c>
      <c r="K276" s="5">
        <v>100000000</v>
      </c>
      <c r="L276" s="20"/>
      <c r="M276" s="20"/>
      <c r="N276" s="20"/>
      <c r="O276" s="20"/>
      <c r="P276" s="20"/>
      <c r="Q276" s="20"/>
      <c r="R276" s="24"/>
      <c r="S276" s="24"/>
      <c r="T276" s="20">
        <v>12483706.800000001</v>
      </c>
      <c r="U276" s="20">
        <v>12500271.27</v>
      </c>
      <c r="V276" s="21">
        <f t="shared" si="4"/>
        <v>24983978.07</v>
      </c>
    </row>
    <row r="277" spans="1:22" ht="13" customHeight="1" x14ac:dyDescent="0.25">
      <c r="A277" s="2">
        <v>2022</v>
      </c>
      <c r="B277" s="3" t="s">
        <v>636</v>
      </c>
      <c r="C277" s="2" t="s">
        <v>394</v>
      </c>
      <c r="D277" s="13">
        <v>44813</v>
      </c>
      <c r="E277" s="2" t="s">
        <v>14</v>
      </c>
      <c r="F277" s="4" t="s">
        <v>368</v>
      </c>
      <c r="G277" s="2" t="s">
        <v>5</v>
      </c>
      <c r="H277" s="2" t="s">
        <v>2</v>
      </c>
      <c r="I277" s="2" t="s">
        <v>3</v>
      </c>
      <c r="J277" s="5">
        <v>500000000</v>
      </c>
      <c r="K277" s="5">
        <v>500000000</v>
      </c>
      <c r="L277" s="20"/>
      <c r="M277" s="20"/>
      <c r="N277" s="20"/>
      <c r="O277" s="20"/>
      <c r="P277" s="20"/>
      <c r="Q277" s="20"/>
      <c r="R277" s="24"/>
      <c r="S277" s="24">
        <v>500000000</v>
      </c>
      <c r="T277" s="20"/>
      <c r="U277" s="20"/>
      <c r="V277" s="21">
        <f t="shared" si="4"/>
        <v>500000000</v>
      </c>
    </row>
    <row r="278" spans="1:22" ht="13" customHeight="1" x14ac:dyDescent="0.25">
      <c r="A278" s="2">
        <v>2022</v>
      </c>
      <c r="B278" s="3" t="s">
        <v>635</v>
      </c>
      <c r="C278" s="2" t="s">
        <v>395</v>
      </c>
      <c r="D278" s="13">
        <v>44702</v>
      </c>
      <c r="E278" s="2" t="s">
        <v>14</v>
      </c>
      <c r="F278" s="4" t="s">
        <v>481</v>
      </c>
      <c r="G278" s="2" t="s">
        <v>5</v>
      </c>
      <c r="H278" s="2" t="s">
        <v>2</v>
      </c>
      <c r="I278" s="2" t="s">
        <v>3</v>
      </c>
      <c r="J278" s="5">
        <v>500000000</v>
      </c>
      <c r="K278" s="5">
        <v>500000000</v>
      </c>
      <c r="L278" s="20"/>
      <c r="M278" s="20"/>
      <c r="N278" s="20"/>
      <c r="O278" s="20"/>
      <c r="P278" s="20"/>
      <c r="Q278" s="20"/>
      <c r="R278" s="24"/>
      <c r="S278" s="24"/>
      <c r="T278" s="20"/>
      <c r="U278" s="20"/>
      <c r="V278" s="21">
        <f t="shared" si="4"/>
        <v>0</v>
      </c>
    </row>
    <row r="279" spans="1:22" ht="13" customHeight="1" x14ac:dyDescent="0.25">
      <c r="A279" s="2">
        <v>2022</v>
      </c>
      <c r="B279" s="3" t="s">
        <v>626</v>
      </c>
      <c r="C279" s="2" t="s">
        <v>396</v>
      </c>
      <c r="D279" s="13">
        <v>44834</v>
      </c>
      <c r="E279" s="2" t="s">
        <v>13</v>
      </c>
      <c r="F279" s="4" t="s">
        <v>483</v>
      </c>
      <c r="G279" s="2" t="s">
        <v>5</v>
      </c>
      <c r="H279" s="2" t="s">
        <v>2</v>
      </c>
      <c r="I279" s="2" t="s">
        <v>3</v>
      </c>
      <c r="J279" s="5">
        <v>120000000</v>
      </c>
      <c r="K279" s="5">
        <v>120000000</v>
      </c>
      <c r="L279" s="20"/>
      <c r="M279" s="20"/>
      <c r="N279" s="20"/>
      <c r="O279" s="20"/>
      <c r="P279" s="20"/>
      <c r="Q279" s="20"/>
      <c r="R279" s="24"/>
      <c r="S279" s="24"/>
      <c r="T279" s="20">
        <v>120000000</v>
      </c>
      <c r="U279" s="20"/>
      <c r="V279" s="21">
        <f t="shared" si="4"/>
        <v>120000000</v>
      </c>
    </row>
    <row r="280" spans="1:22" ht="13" customHeight="1" x14ac:dyDescent="0.25">
      <c r="A280" s="2">
        <v>2022</v>
      </c>
      <c r="B280" s="3" t="s">
        <v>629</v>
      </c>
      <c r="C280" s="2" t="s">
        <v>397</v>
      </c>
      <c r="D280" s="13">
        <v>44924</v>
      </c>
      <c r="E280" s="2" t="s">
        <v>6</v>
      </c>
      <c r="F280" s="4" t="s">
        <v>482</v>
      </c>
      <c r="G280" s="2" t="s">
        <v>5</v>
      </c>
      <c r="H280" s="2" t="s">
        <v>2</v>
      </c>
      <c r="I280" s="2" t="s">
        <v>3</v>
      </c>
      <c r="J280" s="5">
        <v>300000000</v>
      </c>
      <c r="K280" s="5">
        <v>300000000</v>
      </c>
      <c r="L280" s="20"/>
      <c r="M280" s="20"/>
      <c r="N280" s="20"/>
      <c r="O280" s="20"/>
      <c r="P280" s="20"/>
      <c r="Q280" s="20"/>
      <c r="R280" s="24"/>
      <c r="S280" s="24"/>
      <c r="T280" s="20">
        <v>300000000</v>
      </c>
      <c r="U280" s="20"/>
      <c r="V280" s="21">
        <f t="shared" si="4"/>
        <v>300000000</v>
      </c>
    </row>
    <row r="281" spans="1:22" ht="13" customHeight="1" x14ac:dyDescent="0.25">
      <c r="A281" s="2">
        <v>2023</v>
      </c>
      <c r="B281" s="3" t="s">
        <v>630</v>
      </c>
      <c r="C281" s="2" t="s">
        <v>631</v>
      </c>
      <c r="D281" s="13">
        <v>44940</v>
      </c>
      <c r="E281" s="2" t="s">
        <v>14</v>
      </c>
      <c r="F281" s="4" t="s">
        <v>869</v>
      </c>
      <c r="G281" s="2" t="s">
        <v>5</v>
      </c>
      <c r="H281" s="2" t="s">
        <v>2</v>
      </c>
      <c r="I281" s="2" t="s">
        <v>3</v>
      </c>
      <c r="J281" s="5">
        <v>750000000</v>
      </c>
      <c r="K281" s="5">
        <v>750000000</v>
      </c>
      <c r="L281" s="20"/>
      <c r="M281" s="20"/>
      <c r="N281" s="20"/>
      <c r="O281" s="20"/>
      <c r="P281" s="20"/>
      <c r="Q281" s="20"/>
      <c r="R281" s="24"/>
      <c r="S281" s="24"/>
      <c r="T281" s="20">
        <v>750000000</v>
      </c>
      <c r="U281" s="20"/>
      <c r="V281" s="21">
        <f t="shared" si="4"/>
        <v>750000000</v>
      </c>
    </row>
    <row r="282" spans="1:22" ht="13" customHeight="1" x14ac:dyDescent="0.25">
      <c r="A282" s="2">
        <v>2023</v>
      </c>
      <c r="B282" s="3" t="s">
        <v>883</v>
      </c>
      <c r="C282" s="2" t="s">
        <v>884</v>
      </c>
      <c r="D282" s="13">
        <v>44966</v>
      </c>
      <c r="E282" s="2" t="s">
        <v>6</v>
      </c>
      <c r="F282" s="4" t="s">
        <v>894</v>
      </c>
      <c r="G282" s="2" t="s">
        <v>11</v>
      </c>
      <c r="H282" s="2" t="s">
        <v>61</v>
      </c>
      <c r="I282" s="2" t="s">
        <v>3</v>
      </c>
      <c r="J282" s="5">
        <v>60000000</v>
      </c>
      <c r="K282" s="5">
        <v>60000000</v>
      </c>
      <c r="L282" s="20"/>
      <c r="M282" s="20"/>
      <c r="N282" s="20"/>
      <c r="O282" s="20"/>
      <c r="P282" s="20"/>
      <c r="Q282" s="20"/>
      <c r="R282" s="24"/>
      <c r="S282" s="24"/>
      <c r="T282" s="20"/>
      <c r="U282" s="20">
        <v>4020063.55</v>
      </c>
      <c r="V282" s="21">
        <f t="shared" si="4"/>
        <v>4020063.55</v>
      </c>
    </row>
    <row r="283" spans="1:22" ht="13" customHeight="1" x14ac:dyDescent="0.25">
      <c r="A283" s="2">
        <v>2023</v>
      </c>
      <c r="B283" s="3" t="s">
        <v>880</v>
      </c>
      <c r="C283" s="2" t="s">
        <v>881</v>
      </c>
      <c r="D283" s="13">
        <v>44954</v>
      </c>
      <c r="E283" s="2" t="s">
        <v>6</v>
      </c>
      <c r="F283" s="4" t="s">
        <v>882</v>
      </c>
      <c r="G283" s="2" t="s">
        <v>5</v>
      </c>
      <c r="H283" s="2" t="s">
        <v>2</v>
      </c>
      <c r="I283" s="2" t="s">
        <v>3</v>
      </c>
      <c r="J283" s="5">
        <v>50000000</v>
      </c>
      <c r="K283" s="5">
        <v>50000000</v>
      </c>
      <c r="L283" s="20"/>
      <c r="M283" s="20"/>
      <c r="N283" s="20"/>
      <c r="O283" s="20"/>
      <c r="P283" s="20"/>
      <c r="Q283" s="20"/>
      <c r="R283" s="24"/>
      <c r="S283" s="24"/>
      <c r="T283" s="20"/>
      <c r="U283" s="20">
        <v>220000</v>
      </c>
      <c r="V283" s="21">
        <f t="shared" si="4"/>
        <v>220000</v>
      </c>
    </row>
    <row r="284" spans="1:22" ht="13" customHeight="1" x14ac:dyDescent="0.25">
      <c r="A284" s="2">
        <v>2023</v>
      </c>
      <c r="B284" s="3" t="s">
        <v>885</v>
      </c>
      <c r="C284" s="2" t="s">
        <v>886</v>
      </c>
      <c r="D284" s="13">
        <v>44981</v>
      </c>
      <c r="E284" s="2" t="s">
        <v>6</v>
      </c>
      <c r="F284" s="4" t="s">
        <v>895</v>
      </c>
      <c r="G284" s="2" t="s">
        <v>22</v>
      </c>
      <c r="H284" s="2" t="s">
        <v>237</v>
      </c>
      <c r="I284" s="2" t="s">
        <v>3</v>
      </c>
      <c r="J284" s="5">
        <v>100000000</v>
      </c>
      <c r="K284" s="5">
        <v>100000000</v>
      </c>
      <c r="L284" s="20"/>
      <c r="M284" s="20"/>
      <c r="N284" s="20"/>
      <c r="O284" s="20"/>
      <c r="P284" s="20"/>
      <c r="Q284" s="20"/>
      <c r="R284" s="24"/>
      <c r="S284" s="24"/>
      <c r="T284" s="20"/>
      <c r="U284" s="20">
        <v>568622</v>
      </c>
      <c r="V284" s="21">
        <f t="shared" si="4"/>
        <v>568622</v>
      </c>
    </row>
    <row r="285" spans="1:22" ht="13" customHeight="1" x14ac:dyDescent="0.25">
      <c r="A285" s="2">
        <v>2023</v>
      </c>
      <c r="B285" s="3" t="s">
        <v>632</v>
      </c>
      <c r="C285" s="2" t="s">
        <v>633</v>
      </c>
      <c r="D285" s="13">
        <v>45010</v>
      </c>
      <c r="E285" s="2" t="s">
        <v>13</v>
      </c>
      <c r="F285" s="4" t="s">
        <v>868</v>
      </c>
      <c r="G285" s="2" t="s">
        <v>5</v>
      </c>
      <c r="H285" s="2" t="s">
        <v>2</v>
      </c>
      <c r="I285" s="2" t="s">
        <v>3</v>
      </c>
      <c r="J285" s="5">
        <v>500000000</v>
      </c>
      <c r="K285" s="5">
        <v>500000000</v>
      </c>
      <c r="L285" s="20"/>
      <c r="M285" s="20"/>
      <c r="N285" s="20"/>
      <c r="O285" s="20"/>
      <c r="P285" s="20"/>
      <c r="Q285" s="20"/>
      <c r="R285" s="24"/>
      <c r="S285" s="24"/>
      <c r="T285" s="20">
        <v>250000000</v>
      </c>
      <c r="U285" s="20">
        <v>250000000</v>
      </c>
      <c r="V285" s="21">
        <f t="shared" si="4"/>
        <v>500000000</v>
      </c>
    </row>
    <row r="286" spans="1:22" ht="13" customHeight="1" x14ac:dyDescent="0.25">
      <c r="A286" s="2">
        <v>2023</v>
      </c>
      <c r="B286" s="3" t="s">
        <v>634</v>
      </c>
      <c r="C286" s="2" t="s">
        <v>866</v>
      </c>
      <c r="D286" s="13">
        <v>45037</v>
      </c>
      <c r="E286" s="2" t="s">
        <v>23</v>
      </c>
      <c r="F286" s="4" t="s">
        <v>867</v>
      </c>
      <c r="G286" s="2" t="s">
        <v>5</v>
      </c>
      <c r="H286" s="2" t="s">
        <v>2</v>
      </c>
      <c r="I286" s="2" t="s">
        <v>55</v>
      </c>
      <c r="J286" s="5">
        <v>40000000</v>
      </c>
      <c r="K286" s="5">
        <v>46878980.891720004</v>
      </c>
      <c r="L286" s="20"/>
      <c r="M286" s="20"/>
      <c r="N286" s="20"/>
      <c r="O286" s="20"/>
      <c r="P286" s="20"/>
      <c r="Q286" s="20"/>
      <c r="R286" s="24"/>
      <c r="S286" s="24"/>
      <c r="T286" s="20">
        <v>45774533.659999996</v>
      </c>
      <c r="U286" s="20"/>
      <c r="V286" s="21">
        <f t="shared" si="4"/>
        <v>45774533.659999996</v>
      </c>
    </row>
    <row r="287" spans="1:22" ht="13" customHeight="1" x14ac:dyDescent="0.25">
      <c r="A287" s="2">
        <v>2023</v>
      </c>
      <c r="B287" s="3" t="s">
        <v>889</v>
      </c>
      <c r="C287" s="2" t="s">
        <v>890</v>
      </c>
      <c r="D287" s="13">
        <v>45224</v>
      </c>
      <c r="E287" s="2" t="s">
        <v>6</v>
      </c>
      <c r="F287" s="4" t="s">
        <v>891</v>
      </c>
      <c r="G287" s="2" t="s">
        <v>5</v>
      </c>
      <c r="H287" s="2" t="s">
        <v>2</v>
      </c>
      <c r="I287" s="2" t="s">
        <v>3</v>
      </c>
      <c r="J287" s="5">
        <v>300000000</v>
      </c>
      <c r="K287" s="5">
        <v>300000000</v>
      </c>
      <c r="L287" s="20"/>
      <c r="M287" s="20"/>
      <c r="N287" s="20"/>
      <c r="O287" s="20"/>
      <c r="P287" s="20"/>
      <c r="Q287" s="20"/>
      <c r="R287" s="24"/>
      <c r="S287" s="24"/>
      <c r="T287" s="20"/>
      <c r="U287" s="20">
        <v>300000000</v>
      </c>
      <c r="V287" s="21">
        <f t="shared" si="4"/>
        <v>300000000</v>
      </c>
    </row>
    <row r="288" spans="1:22" ht="13" customHeight="1" x14ac:dyDescent="0.25">
      <c r="A288" s="2">
        <v>2023</v>
      </c>
      <c r="B288" s="3" t="s">
        <v>887</v>
      </c>
      <c r="C288" s="2" t="s">
        <v>888</v>
      </c>
      <c r="D288" s="13">
        <v>45279</v>
      </c>
      <c r="E288" s="2" t="s">
        <v>6</v>
      </c>
      <c r="F288" s="4" t="s">
        <v>896</v>
      </c>
      <c r="G288" s="2" t="s">
        <v>11</v>
      </c>
      <c r="H288" s="2" t="s">
        <v>61</v>
      </c>
      <c r="I288" s="2" t="s">
        <v>3</v>
      </c>
      <c r="J288" s="5">
        <v>350000000</v>
      </c>
      <c r="K288" s="5">
        <v>350000000</v>
      </c>
      <c r="L288" s="20"/>
      <c r="M288" s="20"/>
      <c r="N288" s="20"/>
      <c r="O288" s="20"/>
      <c r="P288" s="20"/>
      <c r="Q288" s="20"/>
      <c r="R288" s="24"/>
      <c r="S288" s="24"/>
      <c r="T288" s="20"/>
      <c r="U288" s="20">
        <v>963238</v>
      </c>
      <c r="V288" s="21">
        <f t="shared" si="4"/>
        <v>963238</v>
      </c>
    </row>
    <row r="289" spans="1:22" ht="13" customHeight="1" x14ac:dyDescent="0.25">
      <c r="A289" s="2">
        <v>2024</v>
      </c>
      <c r="B289" s="3" t="s">
        <v>897</v>
      </c>
      <c r="C289" s="2" t="s">
        <v>898</v>
      </c>
      <c r="D289" s="13">
        <v>45337</v>
      </c>
      <c r="E289" s="2" t="s">
        <v>14</v>
      </c>
      <c r="F289" s="4" t="s">
        <v>899</v>
      </c>
      <c r="G289" s="2" t="s">
        <v>1</v>
      </c>
      <c r="H289" s="2" t="s">
        <v>451</v>
      </c>
      <c r="I289" s="2" t="s">
        <v>3</v>
      </c>
      <c r="J289" s="5">
        <v>100000000</v>
      </c>
      <c r="K289" s="5">
        <v>100000000</v>
      </c>
      <c r="L289" s="20"/>
      <c r="M289" s="20"/>
      <c r="N289" s="20"/>
      <c r="O289" s="20"/>
      <c r="P289" s="20"/>
      <c r="Q289" s="20"/>
      <c r="R289" s="24"/>
      <c r="S289" s="24"/>
      <c r="T289" s="20"/>
      <c r="U289" s="20"/>
      <c r="V289" s="21">
        <f t="shared" si="4"/>
        <v>0</v>
      </c>
    </row>
    <row r="290" spans="1:22" ht="13" customHeight="1" x14ac:dyDescent="0.25">
      <c r="A290" s="2">
        <v>2024</v>
      </c>
      <c r="B290" s="3" t="s">
        <v>900</v>
      </c>
      <c r="C290" s="2" t="s">
        <v>901</v>
      </c>
      <c r="D290" s="13">
        <v>45379</v>
      </c>
      <c r="E290" s="2" t="s">
        <v>6</v>
      </c>
      <c r="F290" s="4" t="s">
        <v>902</v>
      </c>
      <c r="G290" s="2" t="s">
        <v>4</v>
      </c>
      <c r="H290" s="2" t="s">
        <v>287</v>
      </c>
      <c r="I290" s="2" t="s">
        <v>3</v>
      </c>
      <c r="J290" s="5">
        <v>300000000</v>
      </c>
      <c r="K290" s="5">
        <v>300000000</v>
      </c>
      <c r="L290" s="20"/>
      <c r="M290" s="20"/>
      <c r="N290" s="20"/>
      <c r="O290" s="20"/>
      <c r="P290" s="20"/>
      <c r="Q290" s="20"/>
      <c r="R290" s="24"/>
      <c r="S290" s="24"/>
      <c r="T290" s="20"/>
      <c r="U290" s="20"/>
      <c r="V290" s="21">
        <f t="shared" si="4"/>
        <v>0</v>
      </c>
    </row>
    <row r="291" spans="1:22" ht="13" customHeight="1" x14ac:dyDescent="0.25">
      <c r="A291" s="2">
        <v>2024</v>
      </c>
      <c r="B291" s="3" t="s">
        <v>903</v>
      </c>
      <c r="C291" s="2" t="s">
        <v>904</v>
      </c>
      <c r="D291" s="13">
        <v>45456</v>
      </c>
      <c r="E291" s="2" t="s">
        <v>6</v>
      </c>
      <c r="F291" s="4" t="s">
        <v>905</v>
      </c>
      <c r="G291" s="2" t="s">
        <v>57</v>
      </c>
      <c r="H291" s="2" t="s">
        <v>57</v>
      </c>
      <c r="I291" s="2" t="s">
        <v>3</v>
      </c>
      <c r="J291" s="5">
        <v>50000000</v>
      </c>
      <c r="K291" s="5">
        <v>50000000</v>
      </c>
      <c r="L291" s="20"/>
      <c r="M291" s="20"/>
      <c r="N291" s="20"/>
      <c r="O291" s="20"/>
      <c r="P291" s="20"/>
      <c r="Q291" s="20"/>
      <c r="R291" s="24"/>
      <c r="S291" s="24"/>
      <c r="T291" s="20"/>
      <c r="U291" s="20"/>
      <c r="V291" s="21">
        <f t="shared" si="4"/>
        <v>0</v>
      </c>
    </row>
    <row r="292" spans="1:22" ht="13" customHeight="1" x14ac:dyDescent="0.25">
      <c r="A292" s="2">
        <v>2024</v>
      </c>
      <c r="B292" s="3" t="s">
        <v>906</v>
      </c>
      <c r="C292" s="2" t="s">
        <v>907</v>
      </c>
      <c r="D292" s="13">
        <v>45638</v>
      </c>
      <c r="E292" s="2" t="s">
        <v>6</v>
      </c>
      <c r="F292" s="4" t="s">
        <v>908</v>
      </c>
      <c r="G292" s="2" t="s">
        <v>1</v>
      </c>
      <c r="H292" s="2" t="s">
        <v>451</v>
      </c>
      <c r="I292" s="2" t="s">
        <v>3</v>
      </c>
      <c r="J292" s="5">
        <v>85000000</v>
      </c>
      <c r="K292" s="5">
        <v>85000000</v>
      </c>
      <c r="L292" s="20"/>
      <c r="M292" s="20"/>
      <c r="N292" s="20"/>
      <c r="O292" s="20"/>
      <c r="P292" s="20"/>
      <c r="Q292" s="20"/>
      <c r="R292" s="24"/>
      <c r="S292" s="24"/>
      <c r="T292" s="20"/>
      <c r="U292" s="20"/>
      <c r="V292" s="21">
        <f t="shared" si="4"/>
        <v>0</v>
      </c>
    </row>
    <row r="293" spans="1:22" ht="13" customHeight="1" x14ac:dyDescent="0.25">
      <c r="A293" s="2">
        <v>2024</v>
      </c>
      <c r="B293" s="3" t="s">
        <v>909</v>
      </c>
      <c r="C293" s="2" t="s">
        <v>910</v>
      </c>
      <c r="D293" s="13">
        <v>45638</v>
      </c>
      <c r="E293" s="2" t="s">
        <v>14</v>
      </c>
      <c r="F293" s="4" t="s">
        <v>911</v>
      </c>
      <c r="G293" s="2" t="s">
        <v>53</v>
      </c>
      <c r="H293" s="2" t="s">
        <v>912</v>
      </c>
      <c r="I293" s="2" t="s">
        <v>3</v>
      </c>
      <c r="J293" s="5">
        <v>55000000</v>
      </c>
      <c r="K293" s="5">
        <v>55000000</v>
      </c>
      <c r="L293" s="20"/>
      <c r="M293" s="20"/>
      <c r="N293" s="20"/>
      <c r="O293" s="20"/>
      <c r="P293" s="20"/>
      <c r="Q293" s="20"/>
      <c r="R293" s="24"/>
      <c r="S293" s="24"/>
      <c r="T293" s="20"/>
      <c r="U293" s="20"/>
      <c r="V293" s="21">
        <f t="shared" si="4"/>
        <v>0</v>
      </c>
    </row>
    <row r="294" spans="1:22" ht="13" customHeight="1" x14ac:dyDescent="0.25">
      <c r="A294" s="2">
        <v>2024</v>
      </c>
      <c r="B294" s="3" t="s">
        <v>913</v>
      </c>
      <c r="C294" s="2" t="s">
        <v>914</v>
      </c>
      <c r="D294" s="13">
        <v>45479</v>
      </c>
      <c r="E294" s="2" t="s">
        <v>23</v>
      </c>
      <c r="F294" s="4" t="s">
        <v>915</v>
      </c>
      <c r="G294" s="2" t="s">
        <v>5</v>
      </c>
      <c r="H294" s="2" t="s">
        <v>2</v>
      </c>
      <c r="I294" s="2" t="s">
        <v>55</v>
      </c>
      <c r="J294" s="5">
        <v>300000000</v>
      </c>
      <c r="K294" s="5">
        <v>341954174.34810001</v>
      </c>
      <c r="L294" s="20"/>
      <c r="M294" s="20"/>
      <c r="N294" s="20"/>
      <c r="O294" s="20"/>
      <c r="P294" s="20"/>
      <c r="Q294" s="20"/>
      <c r="R294" s="24"/>
      <c r="S294" s="24"/>
      <c r="T294" s="20"/>
      <c r="U294" s="20">
        <v>341153238.55000001</v>
      </c>
      <c r="V294" s="21">
        <f t="shared" si="4"/>
        <v>341153238.55000001</v>
      </c>
    </row>
    <row r="295" spans="1:22" ht="13" customHeight="1" x14ac:dyDescent="0.25">
      <c r="A295" s="2">
        <v>2024</v>
      </c>
      <c r="B295" s="3" t="s">
        <v>916</v>
      </c>
      <c r="C295" s="2" t="s">
        <v>917</v>
      </c>
      <c r="D295" s="13">
        <v>45307</v>
      </c>
      <c r="E295" s="2" t="s">
        <v>14</v>
      </c>
      <c r="F295" s="4" t="s">
        <v>918</v>
      </c>
      <c r="G295" s="2" t="s">
        <v>5</v>
      </c>
      <c r="H295" s="2" t="s">
        <v>2</v>
      </c>
      <c r="I295" s="2" t="s">
        <v>3</v>
      </c>
      <c r="J295" s="5">
        <v>750000000</v>
      </c>
      <c r="K295" s="5">
        <v>750000000</v>
      </c>
      <c r="L295" s="20"/>
      <c r="M295" s="20"/>
      <c r="N295" s="20"/>
      <c r="O295" s="20"/>
      <c r="P295" s="20"/>
      <c r="Q295" s="20"/>
      <c r="R295" s="24"/>
      <c r="S295" s="24"/>
      <c r="T295" s="20"/>
      <c r="U295" s="20">
        <v>750000000</v>
      </c>
      <c r="V295" s="21">
        <f t="shared" si="4"/>
        <v>750000000</v>
      </c>
    </row>
    <row r="296" spans="1:22" ht="13" customHeight="1" x14ac:dyDescent="0.25">
      <c r="A296" s="2">
        <v>2024</v>
      </c>
      <c r="B296" s="3" t="s">
        <v>919</v>
      </c>
      <c r="C296" s="2" t="s">
        <v>920</v>
      </c>
      <c r="D296" s="13">
        <v>45507</v>
      </c>
      <c r="E296" s="2" t="s">
        <v>6</v>
      </c>
      <c r="F296" s="4" t="s">
        <v>921</v>
      </c>
      <c r="G296" s="2" t="s">
        <v>5</v>
      </c>
      <c r="H296" s="2" t="s">
        <v>2</v>
      </c>
      <c r="I296" s="2" t="s">
        <v>3</v>
      </c>
      <c r="J296" s="5">
        <v>600000000</v>
      </c>
      <c r="K296" s="5">
        <v>600000000</v>
      </c>
      <c r="L296" s="20"/>
      <c r="M296" s="20"/>
      <c r="N296" s="20"/>
      <c r="O296" s="20"/>
      <c r="P296" s="20"/>
      <c r="Q296" s="20"/>
      <c r="R296" s="24"/>
      <c r="S296" s="24"/>
      <c r="T296" s="20"/>
      <c r="U296" s="20"/>
      <c r="V296" s="21">
        <f t="shared" si="4"/>
        <v>0</v>
      </c>
    </row>
    <row r="297" spans="1:22" ht="13" customHeight="1" x14ac:dyDescent="0.25">
      <c r="A297" s="2">
        <v>2024</v>
      </c>
      <c r="B297" s="3" t="s">
        <v>922</v>
      </c>
      <c r="C297" s="2" t="s">
        <v>923</v>
      </c>
      <c r="D297" s="13">
        <v>45638</v>
      </c>
      <c r="E297" s="2" t="s">
        <v>14</v>
      </c>
      <c r="F297" s="4" t="s">
        <v>924</v>
      </c>
      <c r="G297" s="2" t="s">
        <v>5</v>
      </c>
      <c r="H297" s="2" t="s">
        <v>2</v>
      </c>
      <c r="I297" s="2" t="s">
        <v>3</v>
      </c>
      <c r="J297" s="5">
        <v>500000000</v>
      </c>
      <c r="K297" s="5">
        <v>500000000</v>
      </c>
      <c r="L297" s="20"/>
      <c r="M297" s="20"/>
      <c r="N297" s="20"/>
      <c r="O297" s="20"/>
      <c r="P297" s="20"/>
      <c r="Q297" s="20"/>
      <c r="R297" s="24"/>
      <c r="S297" s="24"/>
      <c r="T297" s="20"/>
      <c r="U297" s="20"/>
      <c r="V297" s="21">
        <f t="shared" si="4"/>
        <v>0</v>
      </c>
    </row>
    <row r="298" spans="1:22" ht="13" customHeight="1" x14ac:dyDescent="0.25">
      <c r="A298" s="2">
        <v>2025</v>
      </c>
      <c r="B298" s="3" t="s">
        <v>932</v>
      </c>
      <c r="C298" s="2" t="s">
        <v>926</v>
      </c>
      <c r="D298" s="13">
        <v>45736</v>
      </c>
      <c r="E298" s="2" t="s">
        <v>6</v>
      </c>
      <c r="F298" s="4" t="s">
        <v>935</v>
      </c>
      <c r="G298" s="2" t="s">
        <v>5</v>
      </c>
      <c r="H298" s="2" t="s">
        <v>8</v>
      </c>
      <c r="I298" s="2" t="s">
        <v>3</v>
      </c>
      <c r="J298" s="5">
        <v>40000000</v>
      </c>
      <c r="K298" s="5">
        <v>40000000</v>
      </c>
      <c r="L298" s="20"/>
      <c r="M298" s="20"/>
      <c r="N298" s="20"/>
      <c r="O298" s="20"/>
      <c r="P298" s="20"/>
      <c r="Q298" s="20"/>
      <c r="R298" s="24"/>
      <c r="S298" s="24"/>
      <c r="T298" s="20"/>
      <c r="U298" s="20"/>
      <c r="V298" s="21">
        <f>SUM(L298:U298)</f>
        <v>0</v>
      </c>
    </row>
    <row r="299" spans="1:22" ht="13" customHeight="1" x14ac:dyDescent="0.25">
      <c r="A299" s="2">
        <v>2025</v>
      </c>
      <c r="B299" s="3" t="s">
        <v>933</v>
      </c>
      <c r="C299" s="2" t="s">
        <v>927</v>
      </c>
      <c r="D299" s="13">
        <v>45736</v>
      </c>
      <c r="E299" s="2" t="s">
        <v>6</v>
      </c>
      <c r="F299" s="4" t="s">
        <v>936</v>
      </c>
      <c r="G299" s="2" t="s">
        <v>5</v>
      </c>
      <c r="H299" s="2" t="s">
        <v>941</v>
      </c>
      <c r="I299" s="2" t="s">
        <v>3</v>
      </c>
      <c r="J299" s="5">
        <v>60000000</v>
      </c>
      <c r="K299" s="5">
        <v>60000000</v>
      </c>
      <c r="L299" s="20"/>
      <c r="M299" s="20"/>
      <c r="N299" s="20"/>
      <c r="O299" s="20"/>
      <c r="P299" s="20"/>
      <c r="Q299" s="20"/>
      <c r="R299" s="24"/>
      <c r="S299" s="24"/>
      <c r="T299" s="20"/>
      <c r="U299" s="20"/>
      <c r="V299" s="21">
        <f t="shared" ref="V299:V304" si="5">SUM(L299:U299)</f>
        <v>0</v>
      </c>
    </row>
    <row r="300" spans="1:22" ht="13" customHeight="1" x14ac:dyDescent="0.25">
      <c r="A300" s="2">
        <v>2025</v>
      </c>
      <c r="B300" s="3" t="s">
        <v>934</v>
      </c>
      <c r="C300" s="2" t="s">
        <v>928</v>
      </c>
      <c r="D300" s="13">
        <v>45743</v>
      </c>
      <c r="E300" s="2" t="s">
        <v>6</v>
      </c>
      <c r="F300" s="4" t="s">
        <v>937</v>
      </c>
      <c r="G300" s="2" t="s">
        <v>5</v>
      </c>
      <c r="H300" s="2" t="s">
        <v>942</v>
      </c>
      <c r="I300" s="2" t="s">
        <v>3</v>
      </c>
      <c r="J300" s="5">
        <v>300000000</v>
      </c>
      <c r="K300" s="5">
        <v>300000000</v>
      </c>
      <c r="L300" s="20"/>
      <c r="M300" s="20"/>
      <c r="N300" s="20"/>
      <c r="O300" s="20"/>
      <c r="P300" s="20"/>
      <c r="Q300" s="20"/>
      <c r="R300" s="24"/>
      <c r="S300" s="24"/>
      <c r="T300" s="20"/>
      <c r="U300" s="20"/>
      <c r="V300" s="21">
        <f t="shared" si="5"/>
        <v>0</v>
      </c>
    </row>
    <row r="301" spans="1:22" ht="13" customHeight="1" x14ac:dyDescent="0.25">
      <c r="A301" s="2">
        <v>2025</v>
      </c>
      <c r="B301" s="3" t="s">
        <v>943</v>
      </c>
      <c r="C301" s="2" t="s">
        <v>929</v>
      </c>
      <c r="D301" s="13">
        <v>45807</v>
      </c>
      <c r="E301" s="2" t="s">
        <v>6</v>
      </c>
      <c r="F301" s="4" t="s">
        <v>938</v>
      </c>
      <c r="G301" s="2" t="s">
        <v>1</v>
      </c>
      <c r="H301" s="2" t="s">
        <v>315</v>
      </c>
      <c r="I301" s="2" t="s">
        <v>3</v>
      </c>
      <c r="J301" s="5">
        <v>68000000</v>
      </c>
      <c r="K301" s="5">
        <v>68000000</v>
      </c>
      <c r="L301" s="20"/>
      <c r="M301" s="20"/>
      <c r="N301" s="20"/>
      <c r="O301" s="20"/>
      <c r="P301" s="20"/>
      <c r="Q301" s="20"/>
      <c r="R301" s="24"/>
      <c r="S301" s="24"/>
      <c r="T301" s="20"/>
      <c r="U301" s="20"/>
      <c r="V301" s="21">
        <f t="shared" si="5"/>
        <v>0</v>
      </c>
    </row>
    <row r="302" spans="1:22" ht="13" customHeight="1" x14ac:dyDescent="0.25">
      <c r="A302" s="2">
        <v>2025</v>
      </c>
      <c r="B302" s="3" t="s">
        <v>944</v>
      </c>
      <c r="C302" s="2" t="s">
        <v>930</v>
      </c>
      <c r="D302" s="13">
        <v>45833</v>
      </c>
      <c r="E302" s="2" t="s">
        <v>13</v>
      </c>
      <c r="F302" s="4" t="s">
        <v>939</v>
      </c>
      <c r="G302" s="2" t="s">
        <v>54</v>
      </c>
      <c r="H302" s="2" t="s">
        <v>287</v>
      </c>
      <c r="I302" s="2" t="s">
        <v>3</v>
      </c>
      <c r="J302" s="5">
        <v>29000000</v>
      </c>
      <c r="K302" s="5">
        <v>29000000</v>
      </c>
      <c r="L302" s="20"/>
      <c r="M302" s="20"/>
      <c r="N302" s="20"/>
      <c r="O302" s="20"/>
      <c r="P302" s="20"/>
      <c r="Q302" s="20"/>
      <c r="R302" s="24"/>
      <c r="S302" s="24"/>
      <c r="T302" s="20"/>
      <c r="U302" s="20"/>
      <c r="V302" s="21">
        <f t="shared" si="5"/>
        <v>0</v>
      </c>
    </row>
    <row r="303" spans="1:22" ht="13" customHeight="1" x14ac:dyDescent="0.25">
      <c r="A303" s="2">
        <v>2025</v>
      </c>
      <c r="B303" s="3" t="s">
        <v>945</v>
      </c>
      <c r="C303" s="2" t="s">
        <v>931</v>
      </c>
      <c r="D303" s="13">
        <v>45833</v>
      </c>
      <c r="E303" s="2" t="s">
        <v>13</v>
      </c>
      <c r="F303" s="4" t="s">
        <v>940</v>
      </c>
      <c r="G303" s="2" t="s">
        <v>54</v>
      </c>
      <c r="H303" s="2" t="s">
        <v>287</v>
      </c>
      <c r="I303" s="2" t="s">
        <v>3</v>
      </c>
      <c r="J303" s="5">
        <v>200000000</v>
      </c>
      <c r="K303" s="5">
        <v>200000000</v>
      </c>
      <c r="L303" s="20"/>
      <c r="M303" s="20"/>
      <c r="N303" s="20"/>
      <c r="O303" s="20"/>
      <c r="P303" s="20"/>
      <c r="Q303" s="20"/>
      <c r="R303" s="24"/>
      <c r="S303" s="24"/>
      <c r="T303" s="20"/>
      <c r="U303" s="20"/>
      <c r="V303" s="21">
        <f t="shared" si="5"/>
        <v>0</v>
      </c>
    </row>
    <row r="304" spans="1:22" ht="13" customHeight="1" x14ac:dyDescent="0.25">
      <c r="A304" s="15">
        <v>2025</v>
      </c>
      <c r="B304" s="16" t="s">
        <v>946</v>
      </c>
      <c r="C304" s="15" t="s">
        <v>947</v>
      </c>
      <c r="D304" s="17">
        <v>45736</v>
      </c>
      <c r="E304" s="15" t="s">
        <v>23</v>
      </c>
      <c r="F304" s="18" t="s">
        <v>948</v>
      </c>
      <c r="G304" s="15" t="s">
        <v>5</v>
      </c>
      <c r="H304" s="15" t="s">
        <v>2</v>
      </c>
      <c r="I304" s="15" t="s">
        <v>55</v>
      </c>
      <c r="J304" s="19">
        <v>40000000</v>
      </c>
      <c r="K304" s="19">
        <v>46508549.365680002</v>
      </c>
      <c r="L304" s="27"/>
      <c r="M304" s="27"/>
      <c r="N304" s="27"/>
      <c r="O304" s="27"/>
      <c r="P304" s="27"/>
      <c r="Q304" s="27"/>
      <c r="R304" s="28"/>
      <c r="S304" s="28"/>
      <c r="T304" s="27"/>
      <c r="U304" s="27"/>
      <c r="V304" s="22">
        <f t="shared" si="5"/>
        <v>0</v>
      </c>
    </row>
    <row r="305" spans="1:22" ht="16.5" x14ac:dyDescent="0.25">
      <c r="A305" s="38"/>
      <c r="B305" s="39"/>
      <c r="C305" s="40"/>
      <c r="D305" s="40"/>
      <c r="E305" s="40"/>
      <c r="F305" s="41"/>
      <c r="G305" s="40"/>
      <c r="H305" s="40"/>
      <c r="I305" s="40"/>
      <c r="J305" s="42"/>
      <c r="K305" s="42"/>
      <c r="L305" s="43">
        <f>SUM(L10:L304)</f>
        <v>1333741514.1500001</v>
      </c>
      <c r="M305" s="43">
        <f t="shared" ref="M305:V305" si="6">SUM(M10:M304)</f>
        <v>870827601.62</v>
      </c>
      <c r="N305" s="43">
        <f t="shared" si="6"/>
        <v>435033277.31999999</v>
      </c>
      <c r="O305" s="43">
        <f t="shared" si="6"/>
        <v>563316351.35000002</v>
      </c>
      <c r="P305" s="43">
        <f t="shared" si="6"/>
        <v>1112939367.0899999</v>
      </c>
      <c r="Q305" s="43">
        <f t="shared" si="6"/>
        <v>2423192474.1499996</v>
      </c>
      <c r="R305" s="43">
        <f t="shared" si="6"/>
        <v>2780120105.6900001</v>
      </c>
      <c r="S305" s="43">
        <f t="shared" si="6"/>
        <v>1838578557.25</v>
      </c>
      <c r="T305" s="43">
        <f t="shared" si="6"/>
        <v>2007541491.7700002</v>
      </c>
      <c r="U305" s="43">
        <f t="shared" si="6"/>
        <v>1967921990.23</v>
      </c>
      <c r="V305" s="34">
        <f t="shared" si="6"/>
        <v>15333212730.619997</v>
      </c>
    </row>
  </sheetData>
  <phoneticPr fontId="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Desembolsos Externo 2015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Hector Medina</cp:lastModifiedBy>
  <cp:lastPrinted>2019-01-18T20:22:50Z</cp:lastPrinted>
  <dcterms:created xsi:type="dcterms:W3CDTF">1999-10-15T00:05:50Z</dcterms:created>
  <dcterms:modified xsi:type="dcterms:W3CDTF">2025-11-17T20:36:20Z</dcterms:modified>
</cp:coreProperties>
</file>