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75" windowHeight="3285" activeTab="0"/>
  </bookViews>
  <sheets>
    <sheet name="ADEUDADO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'ADEUDADO'!#REF!</definedName>
    <definedName name="A_impresión_IM">#REF!</definedName>
    <definedName name="_xlnm.Print_Area" localSheetId="0">'ADEUDADO'!$A$1:$I$130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<sst xmlns="http://schemas.openxmlformats.org/spreadsheetml/2006/main" count="29" uniqueCount="29">
  <si>
    <t>ORGANIS.</t>
  </si>
  <si>
    <t>CLUB DE</t>
  </si>
  <si>
    <t>AMERICA</t>
  </si>
  <si>
    <t>BANCA</t>
  </si>
  <si>
    <t>EUROPA DEL</t>
  </si>
  <si>
    <t>INTERNAC.</t>
  </si>
  <si>
    <t>PARIS</t>
  </si>
  <si>
    <t>PROVEED.</t>
  </si>
  <si>
    <t>TOTAL</t>
  </si>
  <si>
    <t>AÑO</t>
  </si>
  <si>
    <t>BONOS</t>
  </si>
  <si>
    <t>MINISTERIO DE ECONOMÍA Y FINANZAS</t>
  </si>
  <si>
    <t>DEUDA PÚBLICA EXTERNA DE MEDIANO Y LARGO PLAZO</t>
  </si>
  <si>
    <r>
      <t xml:space="preserve">Nota:  -  </t>
    </r>
    <r>
      <rPr>
        <sz val="11"/>
        <color indexed="18"/>
        <rFont val="Arial"/>
        <family val="2"/>
      </rPr>
      <t>Incluye saldos adeudados de los Préstamos de COFIDE sin Garantía de la República a partir del año 1997.</t>
    </r>
  </si>
  <si>
    <r>
      <t xml:space="preserve">    </t>
    </r>
    <r>
      <rPr>
        <sz val="11"/>
        <color indexed="18"/>
        <rFont val="Arial"/>
        <family val="2"/>
      </rPr>
      <t xml:space="preserve">       -  Excluye préstamos al BCRP para apoyo a la Balanza de Pagos.</t>
    </r>
  </si>
  <si>
    <t>ADEUDADOS POR FUENTES DE FINANCIMIENTO</t>
  </si>
  <si>
    <t>(En Millones de US dólares)</t>
  </si>
  <si>
    <r>
      <t xml:space="preserve">LATINA    </t>
    </r>
    <r>
      <rPr>
        <b/>
        <sz val="11"/>
        <color indexed="10"/>
        <rFont val="Arial"/>
        <family val="2"/>
      </rPr>
      <t>1/</t>
    </r>
  </si>
  <si>
    <r>
      <t xml:space="preserve"> </t>
    </r>
    <r>
      <rPr>
        <b/>
        <sz val="11"/>
        <color indexed="10"/>
        <rFont val="Arial"/>
        <family val="2"/>
      </rPr>
      <t>1/</t>
    </r>
    <r>
      <rPr>
        <sz val="11"/>
        <color indexed="18"/>
        <rFont val="CG Omega (W1)"/>
        <family val="2"/>
      </rPr>
      <t xml:space="preserve">   Incluye servicio atendido a través del Sistema de Pago ALADI-CCR.</t>
    </r>
  </si>
  <si>
    <r>
      <t xml:space="preserve">INTERNAC.    </t>
    </r>
    <r>
      <rPr>
        <b/>
        <sz val="11"/>
        <color indexed="10"/>
        <rFont val="Arial"/>
        <family val="2"/>
      </rPr>
      <t>2/</t>
    </r>
  </si>
  <si>
    <r>
      <t xml:space="preserve"> </t>
    </r>
    <r>
      <rPr>
        <b/>
        <sz val="11"/>
        <color indexed="10"/>
        <rFont val="CG Omega (W1)"/>
        <family val="0"/>
      </rPr>
      <t>2/</t>
    </r>
    <r>
      <rPr>
        <sz val="11"/>
        <color indexed="18"/>
        <rFont val="CG Omega (W1)"/>
        <family val="2"/>
      </rPr>
      <t xml:space="preserve">   Incluye deuda de Corto Plazo por US$ 730 Mill., tratada en el Plan Brady, a partir del año 1995.</t>
    </r>
  </si>
  <si>
    <t>3/   4/</t>
  </si>
  <si>
    <r>
      <t xml:space="preserve"> </t>
    </r>
    <r>
      <rPr>
        <b/>
        <sz val="11"/>
        <color indexed="10"/>
        <rFont val="Arial"/>
        <family val="2"/>
      </rPr>
      <t>3/</t>
    </r>
    <r>
      <rPr>
        <sz val="11"/>
        <color indexed="18"/>
        <rFont val="Arial"/>
        <family val="2"/>
      </rPr>
      <t xml:space="preserve">   A partir del año 1997 se emitieron los Bonos Brady.</t>
    </r>
  </si>
  <si>
    <r>
      <t xml:space="preserve"> </t>
    </r>
    <r>
      <rPr>
        <b/>
        <sz val="11"/>
        <color indexed="10"/>
        <rFont val="Arial"/>
        <family val="2"/>
      </rPr>
      <t>4/</t>
    </r>
    <r>
      <rPr>
        <sz val="11"/>
        <color indexed="18"/>
        <rFont val="Arial"/>
        <family val="2"/>
      </rPr>
      <t xml:space="preserve">   En el año 2004 se hizo una emisión por  EURO 650 Millones cual cuenta con un contrato de Swap de Monedas.</t>
    </r>
  </si>
  <si>
    <r>
      <t xml:space="preserve"> </t>
    </r>
    <r>
      <rPr>
        <b/>
        <sz val="11"/>
        <color indexed="10"/>
        <rFont val="Arial"/>
        <family val="2"/>
      </rPr>
      <t>5/</t>
    </r>
    <r>
      <rPr>
        <sz val="11"/>
        <color indexed="18"/>
        <rFont val="Arial"/>
        <family val="2"/>
      </rPr>
      <t xml:space="preserve">   Incluye República Popular China.</t>
    </r>
  </si>
  <si>
    <r>
      <t xml:space="preserve">ESTE   </t>
    </r>
    <r>
      <rPr>
        <b/>
        <sz val="11"/>
        <color indexed="10"/>
        <rFont val="Arial"/>
        <family val="2"/>
      </rPr>
      <t xml:space="preserve"> 5/</t>
    </r>
  </si>
  <si>
    <t>DIRECCIÓN GENERAL DEL TESORO PÚBLICO</t>
  </si>
  <si>
    <t>DIRECCIÓN DE ADMINISTRACIÓN DE DEUDA, CONTABILIDAD Y ESTADÍSTICA</t>
  </si>
  <si>
    <t>SERIE  HISTÓRICA :  DESDE 1970 AL 2023</t>
  </si>
</sst>
</file>

<file path=xl/styles.xml><?xml version="1.0" encoding="utf-8"?>
<styleSheet xmlns="http://schemas.openxmlformats.org/spreadsheetml/2006/main">
  <numFmts count="3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_([$€]* #,##0.00_);_([$€]* \(#,##0.00\);_([$€]* &quot;-&quot;??_);_(@_)"/>
    <numFmt numFmtId="183" formatCode="0.00_)"/>
    <numFmt numFmtId="184" formatCode="_([$€]\ * #,##0.00_);_([$€]\ * \(#,##0.00\);_([$€]\ * &quot;-&quot;??_);_(@_)"/>
    <numFmt numFmtId="185" formatCode="#,##0.0"/>
    <numFmt numFmtId="186" formatCode="#,##0.000"/>
    <numFmt numFmtId="187" formatCode="#,##0.0000"/>
    <numFmt numFmtId="188" formatCode="#,##0.00000"/>
  </numFmts>
  <fonts count="7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ms Rmn"/>
      <family val="0"/>
    </font>
    <font>
      <b/>
      <sz val="8"/>
      <name val="Tms Rmn"/>
      <family val="0"/>
    </font>
    <font>
      <b/>
      <sz val="12"/>
      <name val="CG Omega"/>
      <family val="2"/>
    </font>
    <font>
      <b/>
      <sz val="16"/>
      <name val="CG Omega"/>
      <family val="2"/>
    </font>
    <font>
      <b/>
      <sz val="16"/>
      <name val="CG Omega (W1)"/>
      <family val="2"/>
    </font>
    <font>
      <b/>
      <sz val="14"/>
      <name val="CG Omega (W1)"/>
      <family val="2"/>
    </font>
    <font>
      <sz val="12"/>
      <name val="CG Omega (W1)"/>
      <family val="2"/>
    </font>
    <font>
      <b/>
      <sz val="11"/>
      <name val="CG Omega (W1)"/>
      <family val="2"/>
    </font>
    <font>
      <sz val="12"/>
      <color indexed="8"/>
      <name val="CG Omega (W1)"/>
      <family val="2"/>
    </font>
    <font>
      <b/>
      <sz val="12"/>
      <color indexed="18"/>
      <name val="CG Omega (W1)"/>
      <family val="2"/>
    </font>
    <font>
      <b/>
      <sz val="12"/>
      <color indexed="8"/>
      <name val="CG Omega (W1)"/>
      <family val="2"/>
    </font>
    <font>
      <b/>
      <sz val="13"/>
      <color indexed="18"/>
      <name val="CG Omega (W1)"/>
      <family val="2"/>
    </font>
    <font>
      <b/>
      <sz val="13"/>
      <color indexed="20"/>
      <name val="CG Omega (W1)"/>
      <family val="2"/>
    </font>
    <font>
      <b/>
      <sz val="15"/>
      <name val="CG Omega (W1)"/>
      <family val="2"/>
    </font>
    <font>
      <b/>
      <sz val="10"/>
      <name val="CG Omega (W1)"/>
      <family val="2"/>
    </font>
    <font>
      <sz val="11"/>
      <name val="CG Omega (W1)"/>
      <family val="2"/>
    </font>
    <font>
      <sz val="11"/>
      <color indexed="18"/>
      <name val="CG Omega (W1)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G Omega (W1)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9"/>
      <name val="Tms Rmn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4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4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4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4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4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4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54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4" fillId="2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4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5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1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37" fillId="36" borderId="2" applyNumberFormat="0" applyAlignment="0" applyProtection="0"/>
    <xf numFmtId="0" fontId="4" fillId="0" borderId="0">
      <alignment/>
      <protection/>
    </xf>
    <xf numFmtId="0" fontId="58" fillId="37" borderId="3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30" fillId="38" borderId="4" applyNumberFormat="0" applyAlignment="0" applyProtection="0"/>
    <xf numFmtId="0" fontId="59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4" fillId="0" borderId="0">
      <alignment/>
      <protection/>
    </xf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5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5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55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46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5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62" fillId="49" borderId="1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18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5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8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6" fillId="35" borderId="10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34" fillId="36" borderId="11" applyNumberFormat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61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left"/>
      <protection/>
    </xf>
    <xf numFmtId="0" fontId="14" fillId="55" borderId="19" xfId="0" applyFont="1" applyFill="1" applyBorder="1" applyAlignment="1">
      <alignment horizontal="left"/>
    </xf>
    <xf numFmtId="0" fontId="13" fillId="55" borderId="0" xfId="0" applyFont="1" applyFill="1" applyBorder="1" applyAlignment="1">
      <alignment/>
    </xf>
    <xf numFmtId="0" fontId="13" fillId="55" borderId="20" xfId="0" applyFont="1" applyFill="1" applyBorder="1" applyAlignment="1">
      <alignment/>
    </xf>
    <xf numFmtId="0" fontId="15" fillId="55" borderId="19" xfId="0" applyFont="1" applyFill="1" applyBorder="1" applyAlignment="1" applyProtection="1">
      <alignment horizontal="left"/>
      <protection/>
    </xf>
    <xf numFmtId="0" fontId="16" fillId="55" borderId="21" xfId="0" applyFont="1" applyFill="1" applyBorder="1" applyAlignment="1" applyProtection="1">
      <alignment horizontal="center"/>
      <protection/>
    </xf>
    <xf numFmtId="0" fontId="17" fillId="55" borderId="22" xfId="0" applyFont="1" applyFill="1" applyBorder="1" applyAlignment="1" applyProtection="1">
      <alignment horizontal="center"/>
      <protection/>
    </xf>
    <xf numFmtId="0" fontId="17" fillId="55" borderId="23" xfId="0" applyFont="1" applyFill="1" applyBorder="1" applyAlignment="1" applyProtection="1">
      <alignment horizontal="center"/>
      <protection/>
    </xf>
    <xf numFmtId="0" fontId="17" fillId="55" borderId="0" xfId="0" applyFont="1" applyFill="1" applyBorder="1" applyAlignment="1" applyProtection="1">
      <alignment horizontal="center"/>
      <protection/>
    </xf>
    <xf numFmtId="0" fontId="17" fillId="55" borderId="20" xfId="0" applyFont="1" applyFill="1" applyBorder="1" applyAlignment="1" applyProtection="1">
      <alignment horizontal="center"/>
      <protection/>
    </xf>
    <xf numFmtId="0" fontId="13" fillId="55" borderId="24" xfId="0" applyFont="1" applyFill="1" applyBorder="1" applyAlignment="1">
      <alignment/>
    </xf>
    <xf numFmtId="0" fontId="13" fillId="55" borderId="25" xfId="0" applyFont="1" applyFill="1" applyBorder="1" applyAlignment="1">
      <alignment/>
    </xf>
    <xf numFmtId="0" fontId="15" fillId="55" borderId="19" xfId="0" applyFont="1" applyFill="1" applyBorder="1" applyAlignment="1" applyProtection="1">
      <alignment horizontal="center"/>
      <protection/>
    </xf>
    <xf numFmtId="3" fontId="15" fillId="55" borderId="20" xfId="0" applyNumberFormat="1" applyFont="1" applyFill="1" applyBorder="1" applyAlignment="1" applyProtection="1">
      <alignment/>
      <protection/>
    </xf>
    <xf numFmtId="0" fontId="14" fillId="55" borderId="26" xfId="0" applyFont="1" applyFill="1" applyBorder="1" applyAlignment="1">
      <alignment horizontal="left"/>
    </xf>
    <xf numFmtId="0" fontId="13" fillId="55" borderId="27" xfId="0" applyFont="1" applyFill="1" applyBorder="1" applyAlignment="1">
      <alignment/>
    </xf>
    <xf numFmtId="0" fontId="13" fillId="55" borderId="28" xfId="0" applyFont="1" applyFill="1" applyBorder="1" applyAlignment="1">
      <alignment/>
    </xf>
    <xf numFmtId="3" fontId="13" fillId="55" borderId="29" xfId="0" applyNumberFormat="1" applyFont="1" applyFill="1" applyBorder="1" applyAlignment="1" applyProtection="1">
      <alignment/>
      <protection/>
    </xf>
    <xf numFmtId="3" fontId="13" fillId="55" borderId="0" xfId="0" applyNumberFormat="1" applyFont="1" applyFill="1" applyBorder="1" applyAlignment="1" applyProtection="1">
      <alignment/>
      <protection/>
    </xf>
    <xf numFmtId="3" fontId="13" fillId="55" borderId="30" xfId="0" applyNumberFormat="1" applyFont="1" applyFill="1" applyBorder="1" applyAlignment="1" applyProtection="1">
      <alignment/>
      <protection/>
    </xf>
    <xf numFmtId="3" fontId="13" fillId="55" borderId="31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6" fillId="55" borderId="19" xfId="0" applyFont="1" applyFill="1" applyBorder="1" applyAlignment="1" applyProtection="1">
      <alignment horizontal="center"/>
      <protection/>
    </xf>
    <xf numFmtId="0" fontId="13" fillId="55" borderId="32" xfId="0" applyFont="1" applyFill="1" applyBorder="1" applyAlignment="1">
      <alignment/>
    </xf>
    <xf numFmtId="3" fontId="13" fillId="55" borderId="33" xfId="0" applyNumberFormat="1" applyFont="1" applyFill="1" applyBorder="1" applyAlignment="1" applyProtection="1">
      <alignment/>
      <protection/>
    </xf>
    <xf numFmtId="3" fontId="13" fillId="55" borderId="34" xfId="0" applyNumberFormat="1" applyFont="1" applyFill="1" applyBorder="1" applyAlignment="1" applyProtection="1">
      <alignment/>
      <protection/>
    </xf>
    <xf numFmtId="3" fontId="13" fillId="55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4" fillId="55" borderId="0" xfId="0" applyFont="1" applyFill="1" applyBorder="1" applyAlignment="1" applyProtection="1">
      <alignment horizontal="center"/>
      <protection/>
    </xf>
    <xf numFmtId="0" fontId="5" fillId="56" borderId="0" xfId="0" applyFont="1" applyFill="1" applyAlignment="1" applyProtection="1">
      <alignment horizontal="left"/>
      <protection/>
    </xf>
    <xf numFmtId="0" fontId="0" fillId="56" borderId="0" xfId="0" applyFill="1" applyAlignment="1">
      <alignment/>
    </xf>
    <xf numFmtId="0" fontId="6" fillId="56" borderId="0" xfId="0" applyFont="1" applyFill="1" applyAlignment="1" applyProtection="1">
      <alignment horizontal="left"/>
      <protection/>
    </xf>
    <xf numFmtId="0" fontId="8" fillId="56" borderId="0" xfId="0" applyFont="1" applyFill="1" applyAlignment="1" applyProtection="1">
      <alignment horizontal="centerContinuous"/>
      <protection/>
    </xf>
    <xf numFmtId="0" fontId="0" fillId="56" borderId="0" xfId="0" applyFill="1" applyAlignment="1">
      <alignment horizontal="centerContinuous"/>
    </xf>
    <xf numFmtId="0" fontId="9" fillId="56" borderId="0" xfId="0" applyFont="1" applyFill="1" applyAlignment="1" applyProtection="1">
      <alignment horizontal="centerContinuous"/>
      <protection/>
    </xf>
    <xf numFmtId="0" fontId="18" fillId="56" borderId="0" xfId="0" applyFont="1" applyFill="1" applyAlignment="1" applyProtection="1">
      <alignment horizontal="centerContinuous"/>
      <protection/>
    </xf>
    <xf numFmtId="0" fontId="10" fillId="56" borderId="0" xfId="0" applyFont="1" applyFill="1" applyAlignment="1" applyProtection="1">
      <alignment horizontal="centerContinuous"/>
      <protection/>
    </xf>
    <xf numFmtId="0" fontId="19" fillId="56" borderId="31" xfId="0" applyFont="1" applyFill="1" applyBorder="1" applyAlignment="1" applyProtection="1">
      <alignment horizontal="centerContinuous"/>
      <protection/>
    </xf>
    <xf numFmtId="0" fontId="12" fillId="56" borderId="31" xfId="0" applyFont="1" applyFill="1" applyBorder="1" applyAlignment="1" applyProtection="1">
      <alignment horizontal="centerContinuous"/>
      <protection/>
    </xf>
    <xf numFmtId="0" fontId="11" fillId="56" borderId="0" xfId="0" applyFont="1" applyFill="1" applyAlignment="1">
      <alignment/>
    </xf>
    <xf numFmtId="0" fontId="22" fillId="56" borderId="0" xfId="0" applyFont="1" applyFill="1" applyAlignment="1">
      <alignment vertical="center"/>
    </xf>
    <xf numFmtId="0" fontId="21" fillId="56" borderId="0" xfId="0" applyFont="1" applyFill="1" applyAlignment="1" applyProtection="1">
      <alignment horizontal="left"/>
      <protection/>
    </xf>
    <xf numFmtId="0" fontId="23" fillId="56" borderId="0" xfId="0" applyFont="1" applyFill="1" applyAlignment="1" applyProtection="1">
      <alignment horizontal="left"/>
      <protection/>
    </xf>
    <xf numFmtId="0" fontId="26" fillId="56" borderId="0" xfId="0" applyFont="1" applyFill="1" applyAlignment="1">
      <alignment/>
    </xf>
    <xf numFmtId="3" fontId="0" fillId="56" borderId="0" xfId="0" applyNumberFormat="1" applyFill="1" applyAlignment="1">
      <alignment/>
    </xf>
    <xf numFmtId="188" fontId="0" fillId="56" borderId="0" xfId="0" applyNumberFormat="1" applyFill="1" applyAlignment="1">
      <alignment/>
    </xf>
    <xf numFmtId="0" fontId="46" fillId="56" borderId="0" xfId="0" applyFont="1" applyFill="1" applyAlignment="1" applyProtection="1">
      <alignment horizontal="left"/>
      <protection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Incorrecto" xfId="290"/>
    <cellStyle name="Incorrecto 2" xfId="291"/>
    <cellStyle name="Incorrecto 3" xfId="292"/>
    <cellStyle name="Incorrecto 4" xfId="293"/>
    <cellStyle name="Incorrecto 5" xfId="294"/>
    <cellStyle name="Incorrecto 6" xfId="295"/>
    <cellStyle name="Incorrecto 7" xfId="296"/>
    <cellStyle name="Incorrecto 8" xfId="297"/>
    <cellStyle name="Incorrecto 9" xfId="298"/>
    <cellStyle name="Comma" xfId="299"/>
    <cellStyle name="Comma [0]" xfId="300"/>
    <cellStyle name="Millares 2" xfId="301"/>
    <cellStyle name="Millares 3" xfId="302"/>
    <cellStyle name="Millares 4" xfId="303"/>
    <cellStyle name="Millares 4 2" xfId="304"/>
    <cellStyle name="Millares 5" xfId="305"/>
    <cellStyle name="Millares 6" xfId="306"/>
    <cellStyle name="Currency" xfId="307"/>
    <cellStyle name="Currency [0]" xfId="308"/>
    <cellStyle name="Neutral" xfId="309"/>
    <cellStyle name="Neutral 2" xfId="310"/>
    <cellStyle name="Neutral 3" xfId="311"/>
    <cellStyle name="Neutral 4" xfId="312"/>
    <cellStyle name="Neutral 5" xfId="313"/>
    <cellStyle name="Neutral 6" xfId="314"/>
    <cellStyle name="Neutral 7" xfId="315"/>
    <cellStyle name="Neutral 8" xfId="316"/>
    <cellStyle name="Neutral 9" xfId="317"/>
    <cellStyle name="Normal 10" xfId="318"/>
    <cellStyle name="Normal 11" xfId="319"/>
    <cellStyle name="Normal 12" xfId="320"/>
    <cellStyle name="Normal 13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Salida" xfId="350"/>
    <cellStyle name="Salida 2" xfId="351"/>
    <cellStyle name="Salida 3" xfId="352"/>
    <cellStyle name="Salida 4" xfId="353"/>
    <cellStyle name="Salida 5" xfId="354"/>
    <cellStyle name="Salida 6" xfId="355"/>
    <cellStyle name="Salida 7" xfId="356"/>
    <cellStyle name="Salida 8" xfId="357"/>
    <cellStyle name="Salida 9" xfId="358"/>
    <cellStyle name="Texto de advertencia" xfId="359"/>
    <cellStyle name="Texto de advertencia 2" xfId="360"/>
    <cellStyle name="Texto de advertencia 3" xfId="361"/>
    <cellStyle name="Texto de advertencia 4" xfId="362"/>
    <cellStyle name="Texto de advertencia 5" xfId="363"/>
    <cellStyle name="Texto de advertencia 6" xfId="364"/>
    <cellStyle name="Texto de advertencia 7" xfId="365"/>
    <cellStyle name="Texto de advertencia 8" xfId="366"/>
    <cellStyle name="Texto de advertencia 9" xfId="367"/>
    <cellStyle name="Texto explicativo" xfId="368"/>
    <cellStyle name="Texto explicativo 2" xfId="369"/>
    <cellStyle name="Texto explicativo 3" xfId="370"/>
    <cellStyle name="Texto explicativo 4" xfId="371"/>
    <cellStyle name="Texto explicativo 5" xfId="372"/>
    <cellStyle name="Texto explicativo 6" xfId="373"/>
    <cellStyle name="Texto explicativo 7" xfId="374"/>
    <cellStyle name="Texto explicativo 8" xfId="375"/>
    <cellStyle name="Texto explicativo 9" xfId="376"/>
    <cellStyle name="Título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a%20SALD_ADEUD_AL_31%2012%2023%20(D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_FINANC 1"/>
      <sheetName val="FUENT_FINANC"/>
      <sheetName val="SI"/>
      <sheetName val="FF_SI"/>
      <sheetName val="DEUDA S_G"/>
      <sheetName val="PAISES"/>
      <sheetName val="ACREEDORES"/>
      <sheetName val="ACREED(OI)"/>
      <sheetName val="ACREED(CP)"/>
      <sheetName val="PAISES(CP)"/>
      <sheetName val="C_R_(CP)"/>
      <sheetName val="P_CATEG(CP"/>
      <sheetName val="VARIOS(CP)"/>
      <sheetName val="ACREED(AL)"/>
      <sheetName val="PAISES(AL)"/>
      <sheetName val="ACREED(EE)"/>
      <sheetName val="ACREED(BI)"/>
      <sheetName val="ACREED(PV)"/>
      <sheetName val="PAISES(PV)"/>
      <sheetName val="FIDEIC(BONOS)"/>
      <sheetName val="DENOMIN(BONOS)"/>
      <sheetName val="MON_FF"/>
      <sheetName val="MONEDA"/>
      <sheetName val="TASA_FF"/>
      <sheetName val="TASAS"/>
      <sheetName val="SWAP-MON"/>
      <sheetName val="TC_COMP"/>
      <sheetName val="MON_FF+SWAP"/>
      <sheetName val="MONEDA+SWAP"/>
      <sheetName val="TASA_FF+SWAP"/>
      <sheetName val="TASAS+SW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43"/>
  <sheetViews>
    <sheetView tabSelected="1" zoomScale="75" zoomScaleNormal="75" zoomScalePageLayoutView="0" workbookViewId="0" topLeftCell="A1">
      <selection activeCell="A5" sqref="A5"/>
    </sheetView>
  </sheetViews>
  <sheetFormatPr defaultColWidth="9.77734375" defaultRowHeight="15.75"/>
  <cols>
    <col min="1" max="1" width="7.3359375" style="0" customWidth="1"/>
    <col min="2" max="3" width="13.21484375" style="0" customWidth="1"/>
    <col min="4" max="4" width="12.99609375" style="0" customWidth="1"/>
    <col min="5" max="6" width="16.21484375" style="0" customWidth="1"/>
    <col min="7" max="7" width="13.3359375" style="0" customWidth="1"/>
    <col min="8" max="8" width="13.21484375" style="0" customWidth="1"/>
    <col min="9" max="9" width="13.77734375" style="0" customWidth="1"/>
    <col min="10" max="13" width="9.77734375" style="31" customWidth="1"/>
  </cols>
  <sheetData>
    <row r="1" spans="1:9" ht="15.75">
      <c r="A1" s="30" t="s">
        <v>11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47" t="s">
        <v>26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32" t="s">
        <v>27</v>
      </c>
      <c r="B3" s="31"/>
      <c r="C3" s="31"/>
      <c r="D3" s="31"/>
      <c r="E3" s="31"/>
      <c r="F3" s="31"/>
      <c r="G3" s="31"/>
      <c r="H3" s="31"/>
      <c r="I3" s="31"/>
    </row>
    <row r="4" spans="1:9" ht="20.25">
      <c r="A4" s="33"/>
      <c r="B4" s="34"/>
      <c r="C4" s="34"/>
      <c r="D4" s="34"/>
      <c r="E4" s="34"/>
      <c r="F4" s="34"/>
      <c r="G4" s="34"/>
      <c r="H4" s="34"/>
      <c r="I4" s="31"/>
    </row>
    <row r="5" spans="1:9" ht="20.25">
      <c r="A5" s="35" t="s">
        <v>12</v>
      </c>
      <c r="B5" s="35"/>
      <c r="C5" s="35"/>
      <c r="D5" s="35"/>
      <c r="E5" s="35"/>
      <c r="F5" s="35"/>
      <c r="G5" s="35"/>
      <c r="H5" s="35"/>
      <c r="I5" s="35"/>
    </row>
    <row r="6" spans="1:9" ht="19.5">
      <c r="A6" s="36" t="s">
        <v>15</v>
      </c>
      <c r="B6" s="37"/>
      <c r="C6" s="37"/>
      <c r="D6" s="37"/>
      <c r="E6" s="37"/>
      <c r="F6" s="37"/>
      <c r="G6" s="37"/>
      <c r="H6" s="37"/>
      <c r="I6" s="37"/>
    </row>
    <row r="7" spans="1:9" ht="18">
      <c r="A7" s="37" t="s">
        <v>28</v>
      </c>
      <c r="B7" s="37"/>
      <c r="C7" s="37"/>
      <c r="D7" s="37"/>
      <c r="E7" s="37"/>
      <c r="F7" s="37"/>
      <c r="G7" s="37"/>
      <c r="H7" s="37"/>
      <c r="I7" s="37"/>
    </row>
    <row r="8" spans="1:9" ht="15.75">
      <c r="A8" s="38" t="s">
        <v>16</v>
      </c>
      <c r="B8" s="39"/>
      <c r="C8" s="39"/>
      <c r="D8" s="39"/>
      <c r="E8" s="39"/>
      <c r="F8" s="39"/>
      <c r="G8" s="39"/>
      <c r="H8" s="39"/>
      <c r="I8" s="39"/>
    </row>
    <row r="9" spans="1:9" ht="16.5">
      <c r="A9" s="6"/>
      <c r="B9" s="7" t="s">
        <v>0</v>
      </c>
      <c r="C9" s="7" t="s">
        <v>1</v>
      </c>
      <c r="D9" s="7" t="s">
        <v>2</v>
      </c>
      <c r="E9" s="7" t="s">
        <v>3</v>
      </c>
      <c r="F9" s="7" t="s">
        <v>10</v>
      </c>
      <c r="G9" s="7" t="s">
        <v>4</v>
      </c>
      <c r="H9" s="7"/>
      <c r="I9" s="8"/>
    </row>
    <row r="10" spans="1:9" ht="16.5">
      <c r="A10" s="23" t="s">
        <v>9</v>
      </c>
      <c r="B10" s="9" t="s">
        <v>5</v>
      </c>
      <c r="C10" s="9" t="s">
        <v>6</v>
      </c>
      <c r="D10" s="9" t="s">
        <v>17</v>
      </c>
      <c r="E10" s="9" t="s">
        <v>19</v>
      </c>
      <c r="F10" s="29" t="s">
        <v>21</v>
      </c>
      <c r="G10" s="9" t="s">
        <v>25</v>
      </c>
      <c r="H10" s="9" t="s">
        <v>7</v>
      </c>
      <c r="I10" s="10" t="s">
        <v>8</v>
      </c>
    </row>
    <row r="11" spans="1:9" ht="9.75" customHeight="1">
      <c r="A11" s="2"/>
      <c r="B11" s="3"/>
      <c r="C11" s="3"/>
      <c r="D11" s="3"/>
      <c r="E11" s="3"/>
      <c r="F11" s="3"/>
      <c r="G11" s="3"/>
      <c r="H11" s="3"/>
      <c r="I11" s="4"/>
    </row>
    <row r="12" spans="1:9" ht="9.75" customHeight="1">
      <c r="A12" s="2"/>
      <c r="B12" s="11"/>
      <c r="C12" s="12"/>
      <c r="D12" s="12"/>
      <c r="E12" s="12"/>
      <c r="F12" s="12"/>
      <c r="G12" s="12"/>
      <c r="H12" s="24"/>
      <c r="I12" s="4"/>
    </row>
    <row r="13" spans="1:9" ht="15.75">
      <c r="A13" s="13">
        <v>1970</v>
      </c>
      <c r="B13" s="18">
        <v>171.6</v>
      </c>
      <c r="C13" s="19">
        <v>244.6</v>
      </c>
      <c r="D13" s="19">
        <v>0</v>
      </c>
      <c r="E13" s="19">
        <v>134.9</v>
      </c>
      <c r="F13" s="19">
        <v>0</v>
      </c>
      <c r="G13" s="19">
        <v>0</v>
      </c>
      <c r="H13" s="25">
        <v>394.3</v>
      </c>
      <c r="I13" s="14">
        <f aca="true" t="shared" si="0" ref="I13:I73">SUM(B13:H13)</f>
        <v>945.4000000000001</v>
      </c>
    </row>
    <row r="14" spans="1:9" ht="6.75" customHeight="1">
      <c r="A14" s="13"/>
      <c r="B14" s="18"/>
      <c r="C14" s="19"/>
      <c r="D14" s="19"/>
      <c r="E14" s="19"/>
      <c r="F14" s="19"/>
      <c r="G14" s="19"/>
      <c r="H14" s="25"/>
      <c r="I14" s="14"/>
    </row>
    <row r="15" spans="1:9" ht="15.75">
      <c r="A15" s="13">
        <v>1971</v>
      </c>
      <c r="B15" s="18">
        <v>191.3</v>
      </c>
      <c r="C15" s="19">
        <v>269</v>
      </c>
      <c r="D15" s="19">
        <v>0</v>
      </c>
      <c r="E15" s="19">
        <v>138.3</v>
      </c>
      <c r="F15" s="19">
        <v>0</v>
      </c>
      <c r="G15" s="19">
        <v>0</v>
      </c>
      <c r="H15" s="25">
        <v>398.3</v>
      </c>
      <c r="I15" s="14">
        <f t="shared" si="0"/>
        <v>996.9000000000001</v>
      </c>
    </row>
    <row r="16" spans="1:9" ht="6.75" customHeight="1">
      <c r="A16" s="13"/>
      <c r="B16" s="18"/>
      <c r="C16" s="19"/>
      <c r="D16" s="19"/>
      <c r="E16" s="19"/>
      <c r="F16" s="19"/>
      <c r="G16" s="19"/>
      <c r="H16" s="25"/>
      <c r="I16" s="14"/>
    </row>
    <row r="17" spans="1:9" ht="15.75">
      <c r="A17" s="13">
        <v>1972</v>
      </c>
      <c r="B17" s="18">
        <v>211.3</v>
      </c>
      <c r="C17" s="19">
        <f>315.2-16.22</f>
        <v>298.98</v>
      </c>
      <c r="D17" s="19">
        <f>10.815+5.4</f>
        <v>16.215</v>
      </c>
      <c r="E17" s="19">
        <v>197.5</v>
      </c>
      <c r="F17" s="19">
        <v>0</v>
      </c>
      <c r="G17" s="19">
        <v>14.2</v>
      </c>
      <c r="H17" s="25">
        <v>382.8</v>
      </c>
      <c r="I17" s="14">
        <f t="shared" si="0"/>
        <v>1120.9950000000001</v>
      </c>
    </row>
    <row r="18" spans="1:9" ht="6.75" customHeight="1">
      <c r="A18" s="13"/>
      <c r="B18" s="18"/>
      <c r="C18" s="19"/>
      <c r="D18" s="19"/>
      <c r="E18" s="19"/>
      <c r="F18" s="19"/>
      <c r="G18" s="19"/>
      <c r="H18" s="25"/>
      <c r="I18" s="14"/>
    </row>
    <row r="19" spans="1:9" ht="15.75">
      <c r="A19" s="13">
        <v>1973</v>
      </c>
      <c r="B19" s="18">
        <v>219.5</v>
      </c>
      <c r="C19" s="19">
        <f>390.1-21.1</f>
        <v>369</v>
      </c>
      <c r="D19" s="19">
        <f>17.5+3.6</f>
        <v>21.1</v>
      </c>
      <c r="E19" s="19">
        <v>455.2</v>
      </c>
      <c r="F19" s="19">
        <v>0</v>
      </c>
      <c r="G19" s="19">
        <v>41.5</v>
      </c>
      <c r="H19" s="25">
        <v>384.4</v>
      </c>
      <c r="I19" s="14">
        <f t="shared" si="0"/>
        <v>1490.6999999999998</v>
      </c>
    </row>
    <row r="20" spans="1:9" ht="6.75" customHeight="1">
      <c r="A20" s="13"/>
      <c r="B20" s="18"/>
      <c r="C20" s="19"/>
      <c r="D20" s="19"/>
      <c r="E20" s="19"/>
      <c r="F20" s="19"/>
      <c r="G20" s="19"/>
      <c r="H20" s="25"/>
      <c r="I20" s="14"/>
    </row>
    <row r="21" spans="1:9" ht="15.75">
      <c r="A21" s="13">
        <v>1974</v>
      </c>
      <c r="B21" s="18">
        <v>243.1</v>
      </c>
      <c r="C21" s="19">
        <f>565.1-26.771</f>
        <v>538.3290000000001</v>
      </c>
      <c r="D21" s="19">
        <f>21.731+2.092+2.948</f>
        <v>26.771</v>
      </c>
      <c r="E21" s="19">
        <v>861.3</v>
      </c>
      <c r="F21" s="19">
        <v>0</v>
      </c>
      <c r="G21" s="19">
        <v>138</v>
      </c>
      <c r="H21" s="25">
        <v>374.8</v>
      </c>
      <c r="I21" s="14">
        <f t="shared" si="0"/>
        <v>2182.3</v>
      </c>
    </row>
    <row r="22" spans="1:9" ht="6.75" customHeight="1">
      <c r="A22" s="13"/>
      <c r="B22" s="18"/>
      <c r="C22" s="19"/>
      <c r="D22" s="19"/>
      <c r="E22" s="19"/>
      <c r="F22" s="19"/>
      <c r="G22" s="19"/>
      <c r="H22" s="25"/>
      <c r="I22" s="14"/>
    </row>
    <row r="23" spans="1:9" ht="15.75">
      <c r="A23" s="13">
        <v>1975</v>
      </c>
      <c r="B23" s="18">
        <v>259.4</v>
      </c>
      <c r="C23" s="19">
        <f>824.8-34.738</f>
        <v>790.0619999999999</v>
      </c>
      <c r="D23" s="19">
        <f>29.374+0.793+4.571</f>
        <v>34.738</v>
      </c>
      <c r="E23" s="19">
        <v>1319.6</v>
      </c>
      <c r="F23" s="19">
        <v>0</v>
      </c>
      <c r="G23" s="19">
        <v>263.1</v>
      </c>
      <c r="H23" s="25">
        <v>399</v>
      </c>
      <c r="I23" s="14">
        <f t="shared" si="0"/>
        <v>3065.9</v>
      </c>
    </row>
    <row r="24" spans="1:9" ht="6.75" customHeight="1">
      <c r="A24" s="13"/>
      <c r="B24" s="18"/>
      <c r="C24" s="19"/>
      <c r="D24" s="19"/>
      <c r="E24" s="19"/>
      <c r="F24" s="19"/>
      <c r="G24" s="19"/>
      <c r="H24" s="25"/>
      <c r="I24" s="14"/>
    </row>
    <row r="25" spans="1:9" ht="15.75">
      <c r="A25" s="13">
        <v>1976</v>
      </c>
      <c r="B25" s="18">
        <v>267.9</v>
      </c>
      <c r="C25" s="19">
        <f>991.1-82.626</f>
        <v>908.474</v>
      </c>
      <c r="D25" s="19">
        <f>42.275+18.118+22.233</f>
        <v>82.626</v>
      </c>
      <c r="E25" s="19">
        <v>1513.6</v>
      </c>
      <c r="F25" s="19">
        <v>0</v>
      </c>
      <c r="G25" s="19">
        <v>361.5</v>
      </c>
      <c r="H25" s="25">
        <v>420.3</v>
      </c>
      <c r="I25" s="14">
        <f t="shared" si="0"/>
        <v>3554.4</v>
      </c>
    </row>
    <row r="26" spans="1:9" ht="6.75" customHeight="1">
      <c r="A26" s="13"/>
      <c r="B26" s="18"/>
      <c r="C26" s="19"/>
      <c r="D26" s="19"/>
      <c r="E26" s="19"/>
      <c r="F26" s="19"/>
      <c r="G26" s="19"/>
      <c r="H26" s="25"/>
      <c r="I26" s="14"/>
    </row>
    <row r="27" spans="1:9" ht="15.75">
      <c r="A27" s="13">
        <v>1977</v>
      </c>
      <c r="B27" s="18">
        <v>330</v>
      </c>
      <c r="C27" s="19">
        <f>1259.1-133.772</f>
        <v>1125.328</v>
      </c>
      <c r="D27" s="19">
        <f>40.632+9.136+84.004</f>
        <v>133.772</v>
      </c>
      <c r="E27" s="19">
        <v>1238.9</v>
      </c>
      <c r="F27" s="19">
        <v>0</v>
      </c>
      <c r="G27" s="19">
        <v>743.3</v>
      </c>
      <c r="H27" s="25">
        <v>740.1</v>
      </c>
      <c r="I27" s="14">
        <f t="shared" si="0"/>
        <v>4311.400000000001</v>
      </c>
    </row>
    <row r="28" spans="1:9" ht="6.75" customHeight="1">
      <c r="A28" s="13"/>
      <c r="B28" s="18"/>
      <c r="C28" s="19"/>
      <c r="D28" s="19"/>
      <c r="E28" s="19"/>
      <c r="F28" s="19"/>
      <c r="G28" s="19"/>
      <c r="H28" s="25"/>
      <c r="I28" s="14"/>
    </row>
    <row r="29" spans="1:9" ht="15.75">
      <c r="A29" s="13">
        <v>1978</v>
      </c>
      <c r="B29" s="18">
        <v>408.1</v>
      </c>
      <c r="C29" s="19">
        <f>1671.1-132.845</f>
        <v>1538.2549999999999</v>
      </c>
      <c r="D29" s="19">
        <f>38.183+1.483+93.179</f>
        <v>132.845</v>
      </c>
      <c r="E29" s="19">
        <v>1208.1</v>
      </c>
      <c r="F29" s="19">
        <v>0</v>
      </c>
      <c r="G29" s="19">
        <v>915.3</v>
      </c>
      <c r="H29" s="25">
        <v>932</v>
      </c>
      <c r="I29" s="14">
        <f t="shared" si="0"/>
        <v>5134.599999999999</v>
      </c>
    </row>
    <row r="30" spans="1:9" ht="6.75" customHeight="1">
      <c r="A30" s="13"/>
      <c r="B30" s="18"/>
      <c r="C30" s="19"/>
      <c r="D30" s="19"/>
      <c r="E30" s="19"/>
      <c r="F30" s="19"/>
      <c r="G30" s="19"/>
      <c r="H30" s="25"/>
      <c r="I30" s="14"/>
    </row>
    <row r="31" spans="1:9" ht="15.75">
      <c r="A31" s="13">
        <v>1979</v>
      </c>
      <c r="B31" s="18">
        <v>485</v>
      </c>
      <c r="C31" s="19">
        <f>1733.4+393.349-166.573</f>
        <v>1960.1760000000002</v>
      </c>
      <c r="D31" s="19">
        <f>35.831+2.16+74.753+52.212+1.617</f>
        <v>166.573</v>
      </c>
      <c r="E31" s="19">
        <f>1562.7+3.667</f>
        <v>1566.367</v>
      </c>
      <c r="F31" s="19">
        <v>0</v>
      </c>
      <c r="G31" s="19">
        <v>934.8</v>
      </c>
      <c r="H31" s="25">
        <v>650.69</v>
      </c>
      <c r="I31" s="14">
        <f t="shared" si="0"/>
        <v>5763.606</v>
      </c>
    </row>
    <row r="32" spans="1:9" ht="6.75" customHeight="1">
      <c r="A32" s="13"/>
      <c r="B32" s="18"/>
      <c r="C32" s="19"/>
      <c r="D32" s="19"/>
      <c r="E32" s="19"/>
      <c r="F32" s="19"/>
      <c r="G32" s="19"/>
      <c r="H32" s="25"/>
      <c r="I32" s="14"/>
    </row>
    <row r="33" spans="1:9" ht="15.75">
      <c r="A33" s="13">
        <v>1980</v>
      </c>
      <c r="B33" s="18">
        <v>609.6</v>
      </c>
      <c r="C33" s="19">
        <v>2098</v>
      </c>
      <c r="D33" s="19">
        <v>227.9</v>
      </c>
      <c r="E33" s="19">
        <v>1593.1</v>
      </c>
      <c r="F33" s="19">
        <v>0</v>
      </c>
      <c r="G33" s="19">
        <v>985.3</v>
      </c>
      <c r="H33" s="25">
        <v>530.1</v>
      </c>
      <c r="I33" s="14">
        <f t="shared" si="0"/>
        <v>6044.000000000001</v>
      </c>
    </row>
    <row r="34" spans="1:9" ht="6.75" customHeight="1">
      <c r="A34" s="13"/>
      <c r="B34" s="18"/>
      <c r="C34" s="19"/>
      <c r="D34" s="19"/>
      <c r="E34" s="19"/>
      <c r="F34" s="19"/>
      <c r="G34" s="19"/>
      <c r="H34" s="25"/>
      <c r="I34" s="14"/>
    </row>
    <row r="35" spans="1:10" ht="15.75">
      <c r="A35" s="13">
        <v>1981</v>
      </c>
      <c r="B35" s="18">
        <f>784.6</f>
        <v>784.6</v>
      </c>
      <c r="C35" s="19">
        <v>1920.8</v>
      </c>
      <c r="D35" s="19">
        <v>262.7</v>
      </c>
      <c r="E35" s="19">
        <v>1623.5</v>
      </c>
      <c r="F35" s="19">
        <v>0</v>
      </c>
      <c r="G35" s="19">
        <v>929.5</v>
      </c>
      <c r="H35" s="25">
        <v>539.4</v>
      </c>
      <c r="I35" s="14">
        <f t="shared" si="0"/>
        <v>6060.5</v>
      </c>
      <c r="J35" s="45"/>
    </row>
    <row r="36" spans="1:10" ht="6.75" customHeight="1">
      <c r="A36" s="13"/>
      <c r="B36" s="18"/>
      <c r="C36" s="19"/>
      <c r="D36" s="19"/>
      <c r="E36" s="19"/>
      <c r="F36" s="19"/>
      <c r="G36" s="19"/>
      <c r="H36" s="25"/>
      <c r="I36" s="14"/>
      <c r="J36" s="45"/>
    </row>
    <row r="37" spans="1:9" ht="15.75">
      <c r="A37" s="13">
        <v>1982</v>
      </c>
      <c r="B37" s="18">
        <v>949.4</v>
      </c>
      <c r="C37" s="19">
        <v>1834.6</v>
      </c>
      <c r="D37" s="19">
        <v>207.8</v>
      </c>
      <c r="E37" s="19">
        <v>2069.5</v>
      </c>
      <c r="F37" s="19">
        <v>0</v>
      </c>
      <c r="G37" s="19">
        <v>925.1</v>
      </c>
      <c r="H37" s="25">
        <v>921.8</v>
      </c>
      <c r="I37" s="14">
        <f t="shared" si="0"/>
        <v>6908.200000000001</v>
      </c>
    </row>
    <row r="38" spans="1:9" ht="6.75" customHeight="1">
      <c r="A38" s="13"/>
      <c r="B38" s="18"/>
      <c r="C38" s="19"/>
      <c r="D38" s="19"/>
      <c r="E38" s="19"/>
      <c r="F38" s="19"/>
      <c r="G38" s="19"/>
      <c r="H38" s="25"/>
      <c r="I38" s="14"/>
    </row>
    <row r="39" spans="1:9" ht="15.75">
      <c r="A39" s="13">
        <v>1983</v>
      </c>
      <c r="B39" s="18">
        <v>1059.9</v>
      </c>
      <c r="C39" s="19">
        <v>2742.8</v>
      </c>
      <c r="D39" s="19">
        <v>218.7</v>
      </c>
      <c r="E39" s="19">
        <v>3056.1</v>
      </c>
      <c r="F39" s="19">
        <v>0</v>
      </c>
      <c r="G39" s="19">
        <v>943.5</v>
      </c>
      <c r="H39" s="25">
        <v>690.6</v>
      </c>
      <c r="I39" s="14">
        <f t="shared" si="0"/>
        <v>8711.6</v>
      </c>
    </row>
    <row r="40" spans="1:9" ht="6.75" customHeight="1">
      <c r="A40" s="13"/>
      <c r="B40" s="18"/>
      <c r="C40" s="19"/>
      <c r="D40" s="19"/>
      <c r="E40" s="19"/>
      <c r="F40" s="19"/>
      <c r="G40" s="19"/>
      <c r="H40" s="25"/>
      <c r="I40" s="14"/>
    </row>
    <row r="41" spans="1:9" ht="15.75">
      <c r="A41" s="13">
        <v>1984</v>
      </c>
      <c r="B41" s="18">
        <v>1207.6</v>
      </c>
      <c r="C41" s="19">
        <v>3024.3</v>
      </c>
      <c r="D41" s="19">
        <v>316.9</v>
      </c>
      <c r="E41" s="19">
        <v>3223.8</v>
      </c>
      <c r="F41" s="19">
        <v>0</v>
      </c>
      <c r="G41" s="19">
        <v>842.4</v>
      </c>
      <c r="H41" s="25">
        <v>637.2</v>
      </c>
      <c r="I41" s="14">
        <f t="shared" si="0"/>
        <v>9252.2</v>
      </c>
    </row>
    <row r="42" spans="1:9" ht="6.75" customHeight="1">
      <c r="A42" s="13"/>
      <c r="B42" s="18"/>
      <c r="C42" s="19"/>
      <c r="D42" s="19"/>
      <c r="E42" s="19"/>
      <c r="F42" s="19"/>
      <c r="G42" s="19"/>
      <c r="H42" s="25"/>
      <c r="I42" s="14"/>
    </row>
    <row r="43" spans="1:9" ht="15.75">
      <c r="A43" s="13">
        <v>1985</v>
      </c>
      <c r="B43" s="18">
        <v>1514.2</v>
      </c>
      <c r="C43" s="19">
        <v>3855</v>
      </c>
      <c r="D43" s="19">
        <v>372</v>
      </c>
      <c r="E43" s="19">
        <v>3420</v>
      </c>
      <c r="F43" s="19">
        <v>0</v>
      </c>
      <c r="G43" s="19">
        <v>923</v>
      </c>
      <c r="H43" s="25">
        <v>817.9</v>
      </c>
      <c r="I43" s="14">
        <f t="shared" si="0"/>
        <v>10902.1</v>
      </c>
    </row>
    <row r="44" spans="1:9" ht="6.75" customHeight="1">
      <c r="A44" s="13"/>
      <c r="B44" s="18"/>
      <c r="C44" s="19"/>
      <c r="D44" s="19"/>
      <c r="E44" s="19"/>
      <c r="F44" s="19"/>
      <c r="G44" s="19"/>
      <c r="H44" s="25"/>
      <c r="I44" s="14"/>
    </row>
    <row r="45" spans="1:9" ht="15.75">
      <c r="A45" s="13">
        <v>1986</v>
      </c>
      <c r="B45" s="18">
        <v>1813</v>
      </c>
      <c r="C45" s="19">
        <v>4704</v>
      </c>
      <c r="D45" s="19">
        <v>406</v>
      </c>
      <c r="E45" s="19">
        <v>3863</v>
      </c>
      <c r="F45" s="19">
        <v>0</v>
      </c>
      <c r="G45" s="19">
        <v>1021</v>
      </c>
      <c r="H45" s="25">
        <v>1034</v>
      </c>
      <c r="I45" s="14">
        <f t="shared" si="0"/>
        <v>12841</v>
      </c>
    </row>
    <row r="46" spans="1:9" ht="6.75" customHeight="1">
      <c r="A46" s="13"/>
      <c r="B46" s="18"/>
      <c r="C46" s="19"/>
      <c r="D46" s="19"/>
      <c r="E46" s="19"/>
      <c r="F46" s="19"/>
      <c r="G46" s="19"/>
      <c r="H46" s="25"/>
      <c r="I46" s="14"/>
    </row>
    <row r="47" spans="1:9" ht="15.75">
      <c r="A47" s="13">
        <v>1987</v>
      </c>
      <c r="B47" s="18">
        <v>2382</v>
      </c>
      <c r="C47" s="19">
        <v>5854</v>
      </c>
      <c r="D47" s="19">
        <v>460</v>
      </c>
      <c r="E47" s="19">
        <v>4303</v>
      </c>
      <c r="F47" s="19">
        <v>0</v>
      </c>
      <c r="G47" s="19">
        <v>1084</v>
      </c>
      <c r="H47" s="25">
        <v>1299</v>
      </c>
      <c r="I47" s="14">
        <f t="shared" si="0"/>
        <v>15382</v>
      </c>
    </row>
    <row r="48" spans="1:9" ht="6.75" customHeight="1">
      <c r="A48" s="13"/>
      <c r="B48" s="18"/>
      <c r="C48" s="19"/>
      <c r="D48" s="19"/>
      <c r="E48" s="19"/>
      <c r="F48" s="19"/>
      <c r="G48" s="19"/>
      <c r="H48" s="25"/>
      <c r="I48" s="14"/>
    </row>
    <row r="49" spans="1:9" ht="15.75">
      <c r="A49" s="13">
        <v>1988</v>
      </c>
      <c r="B49" s="18">
        <v>2315</v>
      </c>
      <c r="C49" s="19">
        <v>6165</v>
      </c>
      <c r="D49" s="19">
        <v>597</v>
      </c>
      <c r="E49" s="19">
        <v>4717</v>
      </c>
      <c r="F49" s="19">
        <v>0</v>
      </c>
      <c r="G49" s="19">
        <v>1107</v>
      </c>
      <c r="H49" s="25">
        <v>1369</v>
      </c>
      <c r="I49" s="14">
        <f t="shared" si="0"/>
        <v>16270</v>
      </c>
    </row>
    <row r="50" spans="1:9" ht="6.75" customHeight="1">
      <c r="A50" s="13"/>
      <c r="B50" s="18"/>
      <c r="C50" s="19"/>
      <c r="D50" s="19"/>
      <c r="E50" s="19"/>
      <c r="F50" s="19"/>
      <c r="G50" s="19"/>
      <c r="H50" s="25"/>
      <c r="I50" s="14"/>
    </row>
    <row r="51" spans="1:9" ht="15.75">
      <c r="A51" s="13">
        <v>1989</v>
      </c>
      <c r="B51" s="18">
        <v>2309</v>
      </c>
      <c r="C51" s="19">
        <v>6577</v>
      </c>
      <c r="D51" s="19">
        <v>739</v>
      </c>
      <c r="E51" s="19">
        <v>5330</v>
      </c>
      <c r="F51" s="19">
        <v>0</v>
      </c>
      <c r="G51" s="19">
        <v>1119</v>
      </c>
      <c r="H51" s="25">
        <v>1403</v>
      </c>
      <c r="I51" s="14">
        <f t="shared" si="0"/>
        <v>17477</v>
      </c>
    </row>
    <row r="52" spans="1:9" ht="6.75" customHeight="1">
      <c r="A52" s="13"/>
      <c r="B52" s="18"/>
      <c r="C52" s="19"/>
      <c r="D52" s="19"/>
      <c r="E52" s="19"/>
      <c r="F52" s="19"/>
      <c r="G52" s="19"/>
      <c r="H52" s="25"/>
      <c r="I52" s="14"/>
    </row>
    <row r="53" spans="1:9" ht="15.75">
      <c r="A53" s="13">
        <v>1990</v>
      </c>
      <c r="B53" s="18">
        <v>2509</v>
      </c>
      <c r="C53" s="19">
        <v>7216</v>
      </c>
      <c r="D53" s="19">
        <v>745</v>
      </c>
      <c r="E53" s="19">
        <v>5865</v>
      </c>
      <c r="F53" s="19">
        <v>0</v>
      </c>
      <c r="G53" s="19">
        <v>1104</v>
      </c>
      <c r="H53" s="25">
        <v>1495</v>
      </c>
      <c r="I53" s="14">
        <f t="shared" si="0"/>
        <v>18934</v>
      </c>
    </row>
    <row r="54" spans="1:9" ht="6.75" customHeight="1">
      <c r="A54" s="13"/>
      <c r="B54" s="18"/>
      <c r="C54" s="19"/>
      <c r="D54" s="19"/>
      <c r="E54" s="19"/>
      <c r="F54" s="19"/>
      <c r="G54" s="19"/>
      <c r="H54" s="25"/>
      <c r="I54" s="14"/>
    </row>
    <row r="55" spans="1:9" ht="15.75">
      <c r="A55" s="13">
        <v>1991</v>
      </c>
      <c r="B55" s="18">
        <v>2708</v>
      </c>
      <c r="C55" s="19">
        <v>8242</v>
      </c>
      <c r="D55" s="19">
        <v>742</v>
      </c>
      <c r="E55" s="19">
        <v>6440</v>
      </c>
      <c r="F55" s="19">
        <v>0</v>
      </c>
      <c r="G55" s="19">
        <v>1224</v>
      </c>
      <c r="H55" s="25">
        <v>1684</v>
      </c>
      <c r="I55" s="14">
        <f t="shared" si="0"/>
        <v>21040</v>
      </c>
    </row>
    <row r="56" spans="1:9" ht="6.75" customHeight="1">
      <c r="A56" s="13"/>
      <c r="B56" s="18"/>
      <c r="C56" s="19"/>
      <c r="D56" s="19"/>
      <c r="E56" s="19"/>
      <c r="F56" s="19"/>
      <c r="G56" s="19"/>
      <c r="H56" s="25"/>
      <c r="I56" s="14"/>
    </row>
    <row r="57" spans="1:9" ht="15.75">
      <c r="A57" s="13">
        <v>1992</v>
      </c>
      <c r="B57" s="18">
        <v>2604</v>
      </c>
      <c r="C57" s="19">
        <v>8327</v>
      </c>
      <c r="D57" s="19">
        <v>733</v>
      </c>
      <c r="E57" s="19">
        <v>6863</v>
      </c>
      <c r="F57" s="19">
        <v>0</v>
      </c>
      <c r="G57" s="19">
        <v>1267</v>
      </c>
      <c r="H57" s="25">
        <v>1719</v>
      </c>
      <c r="I57" s="14">
        <f t="shared" si="0"/>
        <v>21513</v>
      </c>
    </row>
    <row r="58" spans="1:9" ht="6.75" customHeight="1">
      <c r="A58" s="13"/>
      <c r="B58" s="18"/>
      <c r="C58" s="19"/>
      <c r="D58" s="19"/>
      <c r="E58" s="19"/>
      <c r="F58" s="19"/>
      <c r="G58" s="19"/>
      <c r="H58" s="25"/>
      <c r="I58" s="14"/>
    </row>
    <row r="59" spans="1:9" ht="15.75">
      <c r="A59" s="13">
        <v>1993</v>
      </c>
      <c r="B59" s="18">
        <v>2829</v>
      </c>
      <c r="C59" s="19">
        <v>8237</v>
      </c>
      <c r="D59" s="19">
        <v>633</v>
      </c>
      <c r="E59" s="19">
        <v>7272</v>
      </c>
      <c r="F59" s="19">
        <v>0</v>
      </c>
      <c r="G59" s="19">
        <v>1285</v>
      </c>
      <c r="H59" s="25">
        <v>1914</v>
      </c>
      <c r="I59" s="14">
        <f t="shared" si="0"/>
        <v>22170</v>
      </c>
    </row>
    <row r="60" spans="1:9" ht="6.75" customHeight="1">
      <c r="A60" s="13"/>
      <c r="B60" s="18"/>
      <c r="C60" s="19"/>
      <c r="D60" s="19"/>
      <c r="E60" s="19"/>
      <c r="F60" s="19"/>
      <c r="G60" s="19"/>
      <c r="H60" s="25"/>
      <c r="I60" s="14"/>
    </row>
    <row r="61" spans="1:9" ht="15.75">
      <c r="A61" s="13">
        <v>1994</v>
      </c>
      <c r="B61" s="18">
        <v>3317</v>
      </c>
      <c r="C61" s="19">
        <v>8965</v>
      </c>
      <c r="D61" s="19">
        <v>547</v>
      </c>
      <c r="E61" s="19">
        <v>7836</v>
      </c>
      <c r="F61" s="19">
        <v>0</v>
      </c>
      <c r="G61" s="19">
        <v>1238</v>
      </c>
      <c r="H61" s="25">
        <v>2077</v>
      </c>
      <c r="I61" s="14">
        <f t="shared" si="0"/>
        <v>23980</v>
      </c>
    </row>
    <row r="62" spans="1:9" ht="6.75" customHeight="1">
      <c r="A62" s="13"/>
      <c r="B62" s="18"/>
      <c r="C62" s="19"/>
      <c r="D62" s="19"/>
      <c r="E62" s="19"/>
      <c r="F62" s="19"/>
      <c r="G62" s="19"/>
      <c r="H62" s="25"/>
      <c r="I62" s="14"/>
    </row>
    <row r="63" spans="1:9" ht="15.75">
      <c r="A63" s="13">
        <v>1995</v>
      </c>
      <c r="B63" s="18">
        <v>3840</v>
      </c>
      <c r="C63" s="19">
        <v>9424</v>
      </c>
      <c r="D63" s="19">
        <v>481</v>
      </c>
      <c r="E63" s="19">
        <v>8422</v>
      </c>
      <c r="F63" s="19">
        <v>0</v>
      </c>
      <c r="G63" s="19">
        <v>1374</v>
      </c>
      <c r="H63" s="25">
        <v>2111</v>
      </c>
      <c r="I63" s="14">
        <f t="shared" si="0"/>
        <v>25652</v>
      </c>
    </row>
    <row r="64" spans="1:9" ht="6.75" customHeight="1">
      <c r="A64" s="13"/>
      <c r="B64" s="18"/>
      <c r="C64" s="19"/>
      <c r="D64" s="19"/>
      <c r="E64" s="19"/>
      <c r="F64" s="19"/>
      <c r="G64" s="19"/>
      <c r="H64" s="25"/>
      <c r="I64" s="14"/>
    </row>
    <row r="65" spans="1:9" ht="15.75">
      <c r="A65" s="13">
        <v>1996</v>
      </c>
      <c r="B65" s="18">
        <v>3669</v>
      </c>
      <c r="C65" s="19">
        <v>9152</v>
      </c>
      <c r="D65" s="19">
        <v>375</v>
      </c>
      <c r="E65" s="19">
        <v>8520</v>
      </c>
      <c r="F65" s="19">
        <v>0</v>
      </c>
      <c r="G65" s="19">
        <v>1534</v>
      </c>
      <c r="H65" s="25">
        <v>1946</v>
      </c>
      <c r="I65" s="14">
        <f t="shared" si="0"/>
        <v>25196</v>
      </c>
    </row>
    <row r="66" spans="1:9" ht="6.75" customHeight="1">
      <c r="A66" s="13"/>
      <c r="B66" s="18"/>
      <c r="C66" s="19"/>
      <c r="D66" s="19"/>
      <c r="E66" s="19"/>
      <c r="F66" s="19"/>
      <c r="G66" s="19"/>
      <c r="H66" s="25"/>
      <c r="I66" s="14"/>
    </row>
    <row r="67" spans="1:9" ht="15.75">
      <c r="A67" s="13">
        <v>1997</v>
      </c>
      <c r="B67" s="18">
        <v>4530</v>
      </c>
      <c r="C67" s="19">
        <v>8677</v>
      </c>
      <c r="D67" s="19">
        <v>227</v>
      </c>
      <c r="E67" s="19">
        <v>155</v>
      </c>
      <c r="F67" s="19">
        <v>4130</v>
      </c>
      <c r="G67" s="19">
        <v>139</v>
      </c>
      <c r="H67" s="25">
        <v>929</v>
      </c>
      <c r="I67" s="14">
        <f t="shared" si="0"/>
        <v>18787</v>
      </c>
    </row>
    <row r="68" spans="1:9" ht="6.75" customHeight="1">
      <c r="A68" s="13"/>
      <c r="B68" s="18"/>
      <c r="C68" s="19"/>
      <c r="D68" s="19"/>
      <c r="E68" s="19"/>
      <c r="F68" s="19"/>
      <c r="G68" s="19"/>
      <c r="H68" s="25"/>
      <c r="I68" s="14"/>
    </row>
    <row r="69" spans="1:9" ht="15.75">
      <c r="A69" s="13">
        <v>1998</v>
      </c>
      <c r="B69" s="18">
        <v>4961</v>
      </c>
      <c r="C69" s="19">
        <v>8945</v>
      </c>
      <c r="D69" s="19">
        <v>160</v>
      </c>
      <c r="E69" s="19">
        <v>249</v>
      </c>
      <c r="F69" s="19">
        <v>4130</v>
      </c>
      <c r="G69" s="19">
        <v>102</v>
      </c>
      <c r="H69" s="25">
        <v>1015</v>
      </c>
      <c r="I69" s="14">
        <f t="shared" si="0"/>
        <v>19562</v>
      </c>
    </row>
    <row r="70" spans="1:9" ht="6.75" customHeight="1">
      <c r="A70" s="13"/>
      <c r="B70" s="18"/>
      <c r="C70" s="19"/>
      <c r="D70" s="19"/>
      <c r="E70" s="19"/>
      <c r="F70" s="19"/>
      <c r="G70" s="19"/>
      <c r="H70" s="25"/>
      <c r="I70" s="14"/>
    </row>
    <row r="71" spans="1:9" ht="15.75">
      <c r="A71" s="13">
        <v>1999</v>
      </c>
      <c r="B71" s="18">
        <v>5630</v>
      </c>
      <c r="C71" s="19">
        <v>8630</v>
      </c>
      <c r="D71" s="19">
        <v>105</v>
      </c>
      <c r="E71" s="19">
        <v>225</v>
      </c>
      <c r="F71" s="19">
        <v>3727</v>
      </c>
      <c r="G71" s="19">
        <v>64</v>
      </c>
      <c r="H71" s="25">
        <v>1119</v>
      </c>
      <c r="I71" s="14">
        <f t="shared" si="0"/>
        <v>19500</v>
      </c>
    </row>
    <row r="72" spans="1:9" ht="6.75" customHeight="1">
      <c r="A72" s="13"/>
      <c r="B72" s="18"/>
      <c r="C72" s="19"/>
      <c r="D72" s="19"/>
      <c r="E72" s="19"/>
      <c r="F72" s="19"/>
      <c r="G72" s="19"/>
      <c r="H72" s="25"/>
      <c r="I72" s="14"/>
    </row>
    <row r="73" spans="1:9" ht="15.75">
      <c r="A73" s="13">
        <v>2000</v>
      </c>
      <c r="B73" s="18">
        <v>5830</v>
      </c>
      <c r="C73" s="19">
        <v>8391</v>
      </c>
      <c r="D73" s="19">
        <v>83</v>
      </c>
      <c r="E73" s="19">
        <v>110</v>
      </c>
      <c r="F73" s="19">
        <v>3727</v>
      </c>
      <c r="G73" s="19">
        <v>62</v>
      </c>
      <c r="H73" s="25">
        <v>1002</v>
      </c>
      <c r="I73" s="14">
        <f t="shared" si="0"/>
        <v>19205</v>
      </c>
    </row>
    <row r="74" spans="1:9" ht="6.75" customHeight="1">
      <c r="A74" s="13"/>
      <c r="B74" s="18"/>
      <c r="C74" s="19"/>
      <c r="D74" s="19"/>
      <c r="E74" s="19"/>
      <c r="F74" s="19"/>
      <c r="G74" s="19"/>
      <c r="H74" s="25"/>
      <c r="I74" s="14"/>
    </row>
    <row r="75" spans="1:9" ht="15.75">
      <c r="A75" s="13">
        <v>2001</v>
      </c>
      <c r="B75" s="18">
        <v>6535.75</v>
      </c>
      <c r="C75" s="19">
        <v>7688.4</v>
      </c>
      <c r="D75" s="19">
        <v>77.359</v>
      </c>
      <c r="E75" s="19">
        <v>21.224</v>
      </c>
      <c r="F75" s="19">
        <v>3727.067</v>
      </c>
      <c r="G75" s="19">
        <v>47.453</v>
      </c>
      <c r="H75" s="25">
        <v>869.407</v>
      </c>
      <c r="I75" s="14">
        <f>SUM(B75:H75)</f>
        <v>18966.66</v>
      </c>
    </row>
    <row r="76" spans="1:9" ht="6.75" customHeight="1">
      <c r="A76" s="13"/>
      <c r="B76" s="18"/>
      <c r="C76" s="19"/>
      <c r="D76" s="19"/>
      <c r="E76" s="19"/>
      <c r="F76" s="19"/>
      <c r="G76" s="19"/>
      <c r="H76" s="25"/>
      <c r="I76" s="14"/>
    </row>
    <row r="77" spans="1:9" ht="15.75">
      <c r="A77" s="13">
        <v>2002</v>
      </c>
      <c r="B77" s="18">
        <v>7043.906</v>
      </c>
      <c r="C77" s="19">
        <v>8187.788</v>
      </c>
      <c r="D77" s="19">
        <v>61.891</v>
      </c>
      <c r="E77" s="19">
        <v>11.102</v>
      </c>
      <c r="F77" s="19">
        <v>4424.301</v>
      </c>
      <c r="G77" s="19">
        <v>39.885</v>
      </c>
      <c r="H77" s="25">
        <v>946.064</v>
      </c>
      <c r="I77" s="14">
        <f>SUM(B77:H77)</f>
        <v>20714.936999999998</v>
      </c>
    </row>
    <row r="78" spans="1:9" ht="6.75" customHeight="1">
      <c r="A78" s="13"/>
      <c r="B78" s="18"/>
      <c r="C78" s="19"/>
      <c r="D78" s="19"/>
      <c r="E78" s="19"/>
      <c r="F78" s="19"/>
      <c r="G78" s="19"/>
      <c r="H78" s="25"/>
      <c r="I78" s="14"/>
    </row>
    <row r="79" spans="1:9" ht="15.75">
      <c r="A79" s="13">
        <v>2003</v>
      </c>
      <c r="B79" s="18">
        <v>7359</v>
      </c>
      <c r="C79" s="19">
        <v>8658</v>
      </c>
      <c r="D79" s="19">
        <v>50</v>
      </c>
      <c r="E79" s="19">
        <v>5</v>
      </c>
      <c r="F79" s="19">
        <v>5630</v>
      </c>
      <c r="G79" s="19">
        <v>32</v>
      </c>
      <c r="H79" s="25">
        <v>1034</v>
      </c>
      <c r="I79" s="14">
        <f>SUM(B79:H79)</f>
        <v>22768</v>
      </c>
    </row>
    <row r="80" spans="1:9" ht="6.75" customHeight="1">
      <c r="A80" s="13"/>
      <c r="B80" s="18"/>
      <c r="C80" s="19"/>
      <c r="D80" s="19"/>
      <c r="E80" s="19"/>
      <c r="F80" s="19"/>
      <c r="G80" s="19"/>
      <c r="H80" s="25"/>
      <c r="I80" s="14"/>
    </row>
    <row r="81" spans="1:9" ht="15.75">
      <c r="A81" s="13">
        <v>2004</v>
      </c>
      <c r="B81" s="18">
        <v>7875.26</v>
      </c>
      <c r="C81" s="19">
        <v>8508.12</v>
      </c>
      <c r="D81" s="19">
        <v>41.93</v>
      </c>
      <c r="E81" s="19">
        <v>3.72</v>
      </c>
      <c r="F81" s="19">
        <v>6944.13</v>
      </c>
      <c r="G81" s="19">
        <v>23.08</v>
      </c>
      <c r="H81" s="25">
        <v>1069.54</v>
      </c>
      <c r="I81" s="14">
        <f>SUM(B81:H81)</f>
        <v>24465.780000000006</v>
      </c>
    </row>
    <row r="82" spans="1:9" ht="6.75" customHeight="1">
      <c r="A82" s="13"/>
      <c r="B82" s="18"/>
      <c r="C82" s="19"/>
      <c r="D82" s="19"/>
      <c r="E82" s="19"/>
      <c r="F82" s="19"/>
      <c r="G82" s="19"/>
      <c r="H82" s="25"/>
      <c r="I82" s="14"/>
    </row>
    <row r="83" spans="1:9" ht="15.75">
      <c r="A83" s="13">
        <v>2005</v>
      </c>
      <c r="B83" s="18">
        <v>7982.93</v>
      </c>
      <c r="C83" s="19">
        <v>5695.75</v>
      </c>
      <c r="D83" s="19">
        <v>32.63</v>
      </c>
      <c r="E83" s="19">
        <v>0.52</v>
      </c>
      <c r="F83" s="19">
        <v>8393.46</v>
      </c>
      <c r="G83" s="19">
        <v>15.63</v>
      </c>
      <c r="H83" s="25">
        <v>158.06</v>
      </c>
      <c r="I83" s="14">
        <f>SUM(B83:H83)</f>
        <v>22278.980000000003</v>
      </c>
    </row>
    <row r="84" spans="1:9" ht="6.75" customHeight="1">
      <c r="A84" s="13"/>
      <c r="B84" s="18"/>
      <c r="C84" s="19"/>
      <c r="D84" s="19"/>
      <c r="E84" s="19"/>
      <c r="F84" s="19"/>
      <c r="G84" s="19"/>
      <c r="H84" s="25"/>
      <c r="I84" s="14"/>
    </row>
    <row r="85" spans="1:9" ht="15.75">
      <c r="A85" s="13">
        <v>2006</v>
      </c>
      <c r="B85" s="18">
        <v>7843.26</v>
      </c>
      <c r="C85" s="19">
        <v>5629.16</v>
      </c>
      <c r="D85" s="19">
        <v>24.81</v>
      </c>
      <c r="E85" s="19">
        <v>0.54</v>
      </c>
      <c r="F85" s="19">
        <v>8391.83</v>
      </c>
      <c r="G85" s="19">
        <v>8.87</v>
      </c>
      <c r="H85" s="25">
        <v>73.16</v>
      </c>
      <c r="I85" s="14">
        <f>SUM(B85:H85)</f>
        <v>21971.629999999997</v>
      </c>
    </row>
    <row r="86" spans="1:9" ht="6.75" customHeight="1">
      <c r="A86" s="13"/>
      <c r="B86" s="18"/>
      <c r="C86" s="19"/>
      <c r="D86" s="19"/>
      <c r="E86" s="19"/>
      <c r="F86" s="19"/>
      <c r="G86" s="19"/>
      <c r="H86" s="25"/>
      <c r="I86" s="14"/>
    </row>
    <row r="87" spans="1:9" ht="15.75">
      <c r="A87" s="13">
        <v>2007</v>
      </c>
      <c r="B87" s="18">
        <v>7851.3</v>
      </c>
      <c r="C87" s="19">
        <v>3882.95</v>
      </c>
      <c r="D87" s="19">
        <v>20.1</v>
      </c>
      <c r="E87" s="19">
        <v>0.56</v>
      </c>
      <c r="F87" s="19">
        <v>8261.58</v>
      </c>
      <c r="G87" s="19">
        <v>4.95</v>
      </c>
      <c r="H87" s="25">
        <v>59.95</v>
      </c>
      <c r="I87" s="14">
        <f>SUM(B87:H87)</f>
        <v>20081.39</v>
      </c>
    </row>
    <row r="88" spans="1:9" ht="6.75" customHeight="1">
      <c r="A88" s="13"/>
      <c r="B88" s="18"/>
      <c r="C88" s="19"/>
      <c r="D88" s="19"/>
      <c r="E88" s="19"/>
      <c r="F88" s="19"/>
      <c r="G88" s="19"/>
      <c r="H88" s="25"/>
      <c r="I88" s="14"/>
    </row>
    <row r="89" spans="1:9" ht="15.75">
      <c r="A89" s="13">
        <v>2008</v>
      </c>
      <c r="B89" s="18">
        <v>7926.44</v>
      </c>
      <c r="C89" s="19">
        <v>4170.24</v>
      </c>
      <c r="D89" s="19">
        <v>15.38</v>
      </c>
      <c r="E89" s="19">
        <v>185.57</v>
      </c>
      <c r="F89" s="19">
        <v>6880.14</v>
      </c>
      <c r="G89" s="19">
        <v>3.26</v>
      </c>
      <c r="H89" s="25">
        <v>56.19</v>
      </c>
      <c r="I89" s="14">
        <f>SUM(B89:H89)</f>
        <v>19237.219999999998</v>
      </c>
    </row>
    <row r="90" spans="1:9" ht="6.75" customHeight="1">
      <c r="A90" s="13"/>
      <c r="B90" s="18"/>
      <c r="C90" s="19"/>
      <c r="D90" s="19"/>
      <c r="E90" s="19"/>
      <c r="F90" s="19"/>
      <c r="G90" s="19"/>
      <c r="H90" s="25"/>
      <c r="I90" s="14"/>
    </row>
    <row r="91" spans="1:9" ht="15.75">
      <c r="A91" s="13">
        <v>2009</v>
      </c>
      <c r="B91" s="18">
        <v>8310.869999999999</v>
      </c>
      <c r="C91" s="19">
        <v>3133.4</v>
      </c>
      <c r="D91" s="19">
        <v>11.24</v>
      </c>
      <c r="E91" s="19">
        <v>185.57</v>
      </c>
      <c r="F91" s="19">
        <v>8906.47</v>
      </c>
      <c r="G91" s="19">
        <v>1.63</v>
      </c>
      <c r="H91" s="25">
        <v>51.07</v>
      </c>
      <c r="I91" s="14">
        <f>SUM(B91:H91)</f>
        <v>20600.249999999996</v>
      </c>
    </row>
    <row r="92" spans="1:9" ht="6.75" customHeight="1">
      <c r="A92" s="13"/>
      <c r="B92" s="18"/>
      <c r="C92" s="19"/>
      <c r="D92" s="19"/>
      <c r="E92" s="19"/>
      <c r="F92" s="19"/>
      <c r="G92" s="19"/>
      <c r="H92" s="25"/>
      <c r="I92" s="14"/>
    </row>
    <row r="93" spans="1:9" ht="15.75">
      <c r="A93" s="13">
        <v>2010</v>
      </c>
      <c r="B93" s="18">
        <v>7809.9</v>
      </c>
      <c r="C93" s="19">
        <v>2548.12</v>
      </c>
      <c r="D93" s="19">
        <v>8.61</v>
      </c>
      <c r="E93" s="19">
        <v>180.58</v>
      </c>
      <c r="F93" s="19">
        <v>9308.34</v>
      </c>
      <c r="G93" s="19">
        <v>10</v>
      </c>
      <c r="H93" s="25">
        <v>39.51</v>
      </c>
      <c r="I93" s="14">
        <f>SUM(B93:H93)</f>
        <v>19905.06</v>
      </c>
    </row>
    <row r="94" spans="1:9" ht="6.75" customHeight="1">
      <c r="A94" s="13"/>
      <c r="B94" s="18"/>
      <c r="C94" s="19"/>
      <c r="D94" s="19"/>
      <c r="E94" s="19"/>
      <c r="F94" s="19"/>
      <c r="G94" s="19"/>
      <c r="H94" s="25"/>
      <c r="I94" s="14"/>
    </row>
    <row r="95" spans="1:9" ht="15.75">
      <c r="A95" s="13">
        <v>2011</v>
      </c>
      <c r="B95" s="18">
        <v>7913.397</v>
      </c>
      <c r="C95" s="19">
        <v>2648.318</v>
      </c>
      <c r="D95" s="19">
        <v>6.992</v>
      </c>
      <c r="E95" s="19">
        <v>295.983</v>
      </c>
      <c r="F95" s="19">
        <v>9299.302</v>
      </c>
      <c r="G95" s="19">
        <v>10</v>
      </c>
      <c r="H95" s="25">
        <v>29.876</v>
      </c>
      <c r="I95" s="14">
        <f>SUM(B95:H95)</f>
        <v>20203.868</v>
      </c>
    </row>
    <row r="96" spans="1:9" ht="6.75" customHeight="1">
      <c r="A96" s="13"/>
      <c r="B96" s="18"/>
      <c r="C96" s="19"/>
      <c r="D96" s="19"/>
      <c r="E96" s="19"/>
      <c r="F96" s="19"/>
      <c r="G96" s="19"/>
      <c r="H96" s="25"/>
      <c r="I96" s="14"/>
    </row>
    <row r="97" spans="1:9" ht="15.75">
      <c r="A97" s="13">
        <v>2012</v>
      </c>
      <c r="B97" s="18">
        <v>7634.072</v>
      </c>
      <c r="C97" s="19">
        <v>2430.382</v>
      </c>
      <c r="D97" s="19">
        <v>5.373</v>
      </c>
      <c r="E97" s="19">
        <v>289.369</v>
      </c>
      <c r="F97" s="19">
        <v>10008.345</v>
      </c>
      <c r="G97" s="19">
        <v>8</v>
      </c>
      <c r="H97" s="25">
        <v>26.2</v>
      </c>
      <c r="I97" s="14">
        <f>SUM(B97:H97)</f>
        <v>20401.740999999998</v>
      </c>
    </row>
    <row r="98" spans="1:9" ht="6.75" customHeight="1">
      <c r="A98" s="13"/>
      <c r="B98" s="18"/>
      <c r="C98" s="19"/>
      <c r="D98" s="19"/>
      <c r="E98" s="19"/>
      <c r="F98" s="19"/>
      <c r="G98" s="19"/>
      <c r="H98" s="25"/>
      <c r="I98" s="14"/>
    </row>
    <row r="99" spans="1:9" ht="15.75">
      <c r="A99" s="13">
        <v>2013</v>
      </c>
      <c r="B99" s="18">
        <v>5736.417</v>
      </c>
      <c r="C99" s="19">
        <v>1958.968</v>
      </c>
      <c r="D99" s="19">
        <v>3.755</v>
      </c>
      <c r="E99" s="19">
        <v>531.654</v>
      </c>
      <c r="F99" s="19">
        <v>10520.472</v>
      </c>
      <c r="G99" s="19">
        <v>4</v>
      </c>
      <c r="H99" s="25">
        <v>22.523</v>
      </c>
      <c r="I99" s="14">
        <f>SUM(B99:H99)</f>
        <v>18777.789</v>
      </c>
    </row>
    <row r="100" spans="1:9" ht="6.75" customHeight="1">
      <c r="A100" s="13"/>
      <c r="B100" s="18"/>
      <c r="C100" s="19"/>
      <c r="D100" s="19"/>
      <c r="E100" s="19"/>
      <c r="F100" s="19"/>
      <c r="G100" s="19"/>
      <c r="H100" s="25"/>
      <c r="I100" s="14"/>
    </row>
    <row r="101" spans="1:9" ht="15.75">
      <c r="A101" s="13">
        <v>2014</v>
      </c>
      <c r="B101" s="18">
        <v>5678.748</v>
      </c>
      <c r="C101" s="19">
        <v>1627.294</v>
      </c>
      <c r="D101" s="19">
        <v>2.136</v>
      </c>
      <c r="E101" s="19">
        <v>1147.131</v>
      </c>
      <c r="F101" s="19">
        <v>11290.277</v>
      </c>
      <c r="G101" s="19">
        <v>0</v>
      </c>
      <c r="H101" s="25">
        <v>18.847</v>
      </c>
      <c r="I101" s="14">
        <f>SUM(B101:H101)</f>
        <v>19764.433</v>
      </c>
    </row>
    <row r="102" spans="1:9" ht="6.75" customHeight="1">
      <c r="A102" s="13"/>
      <c r="B102" s="18"/>
      <c r="C102" s="19"/>
      <c r="D102" s="19"/>
      <c r="E102" s="19"/>
      <c r="F102" s="19"/>
      <c r="G102" s="19"/>
      <c r="H102" s="25"/>
      <c r="I102" s="14"/>
    </row>
    <row r="103" spans="1:9" ht="15.75">
      <c r="A103" s="13">
        <v>2015</v>
      </c>
      <c r="B103" s="18">
        <v>6447.011</v>
      </c>
      <c r="C103" s="19">
        <v>1523.97</v>
      </c>
      <c r="D103" s="19">
        <v>0.692</v>
      </c>
      <c r="E103" s="19">
        <v>1156.491</v>
      </c>
      <c r="F103" s="19">
        <v>14486.644</v>
      </c>
      <c r="G103" s="19">
        <v>0</v>
      </c>
      <c r="H103" s="25">
        <v>15.17</v>
      </c>
      <c r="I103" s="14">
        <f>SUM(B103:H103)</f>
        <v>23629.978</v>
      </c>
    </row>
    <row r="104" spans="1:9" ht="6.75" customHeight="1">
      <c r="A104" s="13"/>
      <c r="B104" s="18"/>
      <c r="C104" s="19"/>
      <c r="D104" s="19"/>
      <c r="E104" s="19"/>
      <c r="F104" s="19"/>
      <c r="G104" s="19"/>
      <c r="H104" s="25"/>
      <c r="I104" s="14"/>
    </row>
    <row r="105" spans="1:9" ht="15.75" customHeight="1">
      <c r="A105" s="13">
        <v>2016</v>
      </c>
      <c r="B105" s="18">
        <v>6758.583806229999</v>
      </c>
      <c r="C105" s="19">
        <v>1526.20679156</v>
      </c>
      <c r="D105" s="19">
        <v>0</v>
      </c>
      <c r="E105" s="19">
        <v>874.31912201</v>
      </c>
      <c r="F105" s="19">
        <v>14590.93521429</v>
      </c>
      <c r="G105" s="19">
        <v>0</v>
      </c>
      <c r="H105" s="25">
        <v>11.4937149</v>
      </c>
      <c r="I105" s="14">
        <f>SUM(B105:H105)</f>
        <v>23761.53864899</v>
      </c>
    </row>
    <row r="106" spans="1:9" ht="6.75" customHeight="1">
      <c r="A106" s="13"/>
      <c r="B106" s="18"/>
      <c r="C106" s="19"/>
      <c r="D106" s="19"/>
      <c r="E106" s="19"/>
      <c r="F106" s="19"/>
      <c r="G106" s="19"/>
      <c r="H106" s="25"/>
      <c r="I106" s="14"/>
    </row>
    <row r="107" spans="1:10" ht="15.75" customHeight="1">
      <c r="A107" s="13">
        <v>2017</v>
      </c>
      <c r="B107" s="18">
        <v>3897.21290481</v>
      </c>
      <c r="C107" s="19">
        <v>1135.86779963</v>
      </c>
      <c r="D107" s="19">
        <v>0</v>
      </c>
      <c r="E107" s="19">
        <v>135.20493066</v>
      </c>
      <c r="F107" s="19">
        <v>17534.0007134</v>
      </c>
      <c r="G107" s="19">
        <v>0</v>
      </c>
      <c r="H107" s="25">
        <v>8.04623115</v>
      </c>
      <c r="I107" s="14">
        <f>SUM(B107:H107)</f>
        <v>22710.332579650003</v>
      </c>
      <c r="J107" s="46"/>
    </row>
    <row r="108" spans="1:10" ht="6.75" customHeight="1">
      <c r="A108" s="13"/>
      <c r="B108" s="18"/>
      <c r="C108" s="19"/>
      <c r="D108" s="19"/>
      <c r="E108" s="19"/>
      <c r="F108" s="19"/>
      <c r="G108" s="19"/>
      <c r="H108" s="25"/>
      <c r="I108" s="14"/>
      <c r="J108" s="46"/>
    </row>
    <row r="109" spans="1:10" ht="15.75" customHeight="1">
      <c r="A109" s="13">
        <v>2018</v>
      </c>
      <c r="B109" s="18">
        <v>3441.5168696</v>
      </c>
      <c r="C109" s="19">
        <v>1194.75381276</v>
      </c>
      <c r="D109" s="19">
        <v>0</v>
      </c>
      <c r="E109" s="19">
        <v>1319.28593074</v>
      </c>
      <c r="F109" s="19">
        <v>17016.64375259</v>
      </c>
      <c r="G109" s="19">
        <v>0</v>
      </c>
      <c r="H109" s="25">
        <v>4.82773869</v>
      </c>
      <c r="I109" s="14">
        <f>SUM(B109:H109)</f>
        <v>22977.02810438</v>
      </c>
      <c r="J109" s="46"/>
    </row>
    <row r="110" spans="1:10" ht="6.75" customHeight="1">
      <c r="A110" s="13"/>
      <c r="B110" s="18"/>
      <c r="C110" s="19"/>
      <c r="D110" s="19"/>
      <c r="E110" s="19"/>
      <c r="F110" s="19"/>
      <c r="G110" s="19"/>
      <c r="H110" s="25"/>
      <c r="I110" s="14"/>
      <c r="J110" s="46"/>
    </row>
    <row r="111" spans="1:10" ht="15.75" customHeight="1">
      <c r="A111" s="13">
        <v>2019</v>
      </c>
      <c r="B111" s="18">
        <v>3845.7811742</v>
      </c>
      <c r="C111" s="19">
        <v>1242.80605348</v>
      </c>
      <c r="D111" s="19">
        <v>0</v>
      </c>
      <c r="E111" s="19">
        <v>1326.25586322</v>
      </c>
      <c r="F111" s="19">
        <v>16137.13313295</v>
      </c>
      <c r="G111" s="19">
        <v>0</v>
      </c>
      <c r="H111" s="25">
        <v>1.60924623</v>
      </c>
      <c r="I111" s="14">
        <f>SUM(B111:H111)</f>
        <v>22553.58547008</v>
      </c>
      <c r="J111" s="46"/>
    </row>
    <row r="112" spans="1:10" ht="6.75" customHeight="1">
      <c r="A112" s="13"/>
      <c r="B112" s="18"/>
      <c r="C112" s="19"/>
      <c r="D112" s="19"/>
      <c r="E112" s="19"/>
      <c r="F112" s="19"/>
      <c r="G112" s="19"/>
      <c r="H112" s="25"/>
      <c r="I112" s="14"/>
      <c r="J112" s="46"/>
    </row>
    <row r="113" spans="1:10" ht="15.75" customHeight="1">
      <c r="A113" s="13">
        <v>2020</v>
      </c>
      <c r="B113" s="18">
        <v>6124.5931097600005</v>
      </c>
      <c r="C113" s="19">
        <v>1569.02443088</v>
      </c>
      <c r="D113" s="19">
        <v>0</v>
      </c>
      <c r="E113" s="19">
        <v>1381.13259849</v>
      </c>
      <c r="F113" s="19">
        <v>23380.52694261</v>
      </c>
      <c r="G113" s="19">
        <v>0</v>
      </c>
      <c r="H113" s="25">
        <v>0</v>
      </c>
      <c r="I113" s="14">
        <f>SUM(B113:H113)</f>
        <v>32455.27708174</v>
      </c>
      <c r="J113" s="46"/>
    </row>
    <row r="114" spans="1:10" ht="6.75" customHeight="1">
      <c r="A114" s="13"/>
      <c r="B114" s="18"/>
      <c r="C114" s="19"/>
      <c r="D114" s="19"/>
      <c r="E114" s="19"/>
      <c r="F114" s="19"/>
      <c r="G114" s="19"/>
      <c r="H114" s="25"/>
      <c r="I114" s="14"/>
      <c r="J114" s="46"/>
    </row>
    <row r="115" spans="1:10" ht="15.75" customHeight="1">
      <c r="A115" s="13">
        <v>2021</v>
      </c>
      <c r="B115" s="18">
        <v>8622.525246090001</v>
      </c>
      <c r="C115" s="19">
        <v>1268.25776973</v>
      </c>
      <c r="D115" s="19">
        <v>0</v>
      </c>
      <c r="E115" s="19">
        <v>1385.54277138</v>
      </c>
      <c r="F115" s="19">
        <v>34257.05179591</v>
      </c>
      <c r="G115" s="19">
        <v>0</v>
      </c>
      <c r="H115" s="25">
        <v>0</v>
      </c>
      <c r="I115" s="14">
        <f>SUM(B115:H115)</f>
        <v>45533.37758311001</v>
      </c>
      <c r="J115" s="46"/>
    </row>
    <row r="116" spans="1:10" ht="6.75" customHeight="1">
      <c r="A116" s="13"/>
      <c r="B116" s="18"/>
      <c r="C116" s="19"/>
      <c r="D116" s="19"/>
      <c r="E116" s="19"/>
      <c r="F116" s="19"/>
      <c r="G116" s="19"/>
      <c r="H116" s="25"/>
      <c r="I116" s="14"/>
      <c r="J116" s="46"/>
    </row>
    <row r="117" spans="1:10" ht="15.75" customHeight="1">
      <c r="A117" s="13">
        <v>2022</v>
      </c>
      <c r="B117" s="18">
        <v>9268.75116541</v>
      </c>
      <c r="C117" s="19">
        <v>1607.56098452</v>
      </c>
      <c r="D117" s="19">
        <v>0</v>
      </c>
      <c r="E117" s="19">
        <v>1378.59220475</v>
      </c>
      <c r="F117" s="19">
        <v>33938.87323561</v>
      </c>
      <c r="G117" s="19">
        <v>0</v>
      </c>
      <c r="H117" s="25">
        <v>0</v>
      </c>
      <c r="I117" s="14">
        <f>SUM(B117:H117)</f>
        <v>46193.77759029</v>
      </c>
      <c r="J117" s="46"/>
    </row>
    <row r="118" spans="1:10" ht="6.75" customHeight="1">
      <c r="A118" s="13"/>
      <c r="B118" s="18"/>
      <c r="C118" s="19"/>
      <c r="D118" s="19"/>
      <c r="E118" s="19"/>
      <c r="F118" s="19"/>
      <c r="G118" s="19"/>
      <c r="H118" s="25"/>
      <c r="I118" s="14"/>
      <c r="J118" s="46"/>
    </row>
    <row r="119" spans="1:10" ht="15.75" customHeight="1">
      <c r="A119" s="13">
        <v>2023</v>
      </c>
      <c r="B119" s="18">
        <v>10306.10104629</v>
      </c>
      <c r="C119" s="19">
        <v>1746.06155286</v>
      </c>
      <c r="D119" s="19">
        <v>0</v>
      </c>
      <c r="E119" s="19">
        <v>1677.22207257</v>
      </c>
      <c r="F119" s="19">
        <v>32296.82416025</v>
      </c>
      <c r="G119" s="19">
        <v>0</v>
      </c>
      <c r="H119" s="25">
        <v>0</v>
      </c>
      <c r="I119" s="14">
        <f>SUM(B119:H119)</f>
        <v>46026.20883197</v>
      </c>
      <c r="J119" s="46"/>
    </row>
    <row r="120" spans="1:9" ht="9.75" customHeight="1">
      <c r="A120" s="5"/>
      <c r="B120" s="20"/>
      <c r="C120" s="21"/>
      <c r="D120" s="21"/>
      <c r="E120" s="21"/>
      <c r="F120" s="21"/>
      <c r="G120" s="21"/>
      <c r="H120" s="26"/>
      <c r="I120" s="27"/>
    </row>
    <row r="121" spans="1:9" ht="9.75" customHeight="1">
      <c r="A121" s="5"/>
      <c r="B121" s="19"/>
      <c r="C121" s="19"/>
      <c r="D121" s="19"/>
      <c r="E121" s="19"/>
      <c r="F121" s="19"/>
      <c r="G121" s="19"/>
      <c r="H121" s="19"/>
      <c r="I121" s="27"/>
    </row>
    <row r="122" spans="1:9" ht="9.75" customHeight="1">
      <c r="A122" s="15"/>
      <c r="B122" s="16"/>
      <c r="C122" s="16"/>
      <c r="D122" s="16"/>
      <c r="E122" s="16"/>
      <c r="F122" s="16"/>
      <c r="G122" s="16"/>
      <c r="H122" s="16"/>
      <c r="I122" s="17"/>
    </row>
    <row r="123" spans="1:9" ht="9.75" customHeight="1">
      <c r="A123" s="40"/>
      <c r="B123" s="40"/>
      <c r="C123" s="40"/>
      <c r="D123" s="40"/>
      <c r="E123" s="40"/>
      <c r="F123" s="40"/>
      <c r="G123" s="40"/>
      <c r="H123" s="40"/>
      <c r="I123" s="40"/>
    </row>
    <row r="124" spans="1:9" ht="15.75">
      <c r="A124" s="41" t="s">
        <v>13</v>
      </c>
      <c r="B124" s="31"/>
      <c r="C124" s="31"/>
      <c r="D124" s="31"/>
      <c r="E124" s="31"/>
      <c r="F124" s="31"/>
      <c r="G124" s="31"/>
      <c r="H124" s="31"/>
      <c r="I124" s="31"/>
    </row>
    <row r="125" spans="1:9" ht="15.75">
      <c r="A125" s="41" t="s">
        <v>14</v>
      </c>
      <c r="B125" s="31"/>
      <c r="C125" s="31"/>
      <c r="D125" s="31"/>
      <c r="E125" s="31"/>
      <c r="F125" s="31"/>
      <c r="G125" s="31"/>
      <c r="H125" s="31"/>
      <c r="I125" s="31"/>
    </row>
    <row r="126" spans="1:9" ht="15.75">
      <c r="A126" s="42" t="s">
        <v>18</v>
      </c>
      <c r="B126" s="31"/>
      <c r="C126" s="31"/>
      <c r="D126" s="31"/>
      <c r="E126" s="31"/>
      <c r="F126" s="31"/>
      <c r="G126" s="31"/>
      <c r="H126" s="31"/>
      <c r="I126" s="31"/>
    </row>
    <row r="127" spans="1:9" ht="15.75">
      <c r="A127" s="42" t="s">
        <v>20</v>
      </c>
      <c r="B127" s="31"/>
      <c r="C127" s="31"/>
      <c r="D127" s="31"/>
      <c r="E127" s="31"/>
      <c r="F127" s="31"/>
      <c r="G127" s="31"/>
      <c r="H127" s="31"/>
      <c r="I127" s="31"/>
    </row>
    <row r="128" spans="1:9" ht="15.75">
      <c r="A128" s="43" t="s">
        <v>22</v>
      </c>
      <c r="B128" s="31"/>
      <c r="C128" s="31"/>
      <c r="D128" s="31"/>
      <c r="E128" s="31"/>
      <c r="F128" s="31"/>
      <c r="G128" s="31"/>
      <c r="H128" s="31"/>
      <c r="I128" s="31"/>
    </row>
    <row r="129" spans="1:9" ht="15.75">
      <c r="A129" s="43" t="s">
        <v>23</v>
      </c>
      <c r="B129" s="31"/>
      <c r="C129" s="31"/>
      <c r="D129" s="31"/>
      <c r="E129" s="31"/>
      <c r="F129" s="31"/>
      <c r="G129" s="31"/>
      <c r="H129" s="31"/>
      <c r="I129" s="31"/>
    </row>
    <row r="130" spans="1:9" ht="15.75">
      <c r="A130" s="43" t="s">
        <v>24</v>
      </c>
      <c r="B130" s="44"/>
      <c r="C130" s="31"/>
      <c r="D130" s="31"/>
      <c r="E130" s="31"/>
      <c r="F130" s="31"/>
      <c r="G130" s="31"/>
      <c r="H130" s="31"/>
      <c r="I130" s="31"/>
    </row>
    <row r="131" ht="15.75">
      <c r="A131" s="22"/>
    </row>
    <row r="134" ht="15.75">
      <c r="A134" s="22"/>
    </row>
    <row r="135" ht="15.75">
      <c r="A135" s="28"/>
    </row>
    <row r="136" ht="15.75">
      <c r="A136" s="28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</sheetData>
  <sheetProtection/>
  <printOptions horizontalCentered="1"/>
  <pageMargins left="0.5118110236220472" right="0.5118110236220472" top="0.5905511811023623" bottom="0.5905511811023623" header="0" footer="0.35433070866141736"/>
  <pageSetup fitToHeight="1" fitToWidth="1" horizontalDpi="600" verticalDpi="600" orientation="portrait" paperSize="9" scale="64" r:id="rId1"/>
  <headerFooter alignWithMargins="0">
    <oddFooter>&amp;C&amp;D</oddFooter>
  </headerFooter>
  <ignoredErrors>
    <ignoredError sqref="I13:I89 I91 I93 I95 I97 I99 I101 I103:I107 I109:I111 I113 I115 I117 I1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Pisconte Pachas, Jose</cp:lastModifiedBy>
  <cp:lastPrinted>2009-11-02T17:11:02Z</cp:lastPrinted>
  <dcterms:created xsi:type="dcterms:W3CDTF">1998-01-19T23:13:12Z</dcterms:created>
  <dcterms:modified xsi:type="dcterms:W3CDTF">2024-04-30T15:43:05Z</dcterms:modified>
  <cp:category/>
  <cp:version/>
  <cp:contentType/>
  <cp:contentStatus/>
</cp:coreProperties>
</file>