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'Acreedor'!$B$76:$D$125</definedName>
    <definedName name="_xlnm.Print_Area" localSheetId="9">'Deudor'!$B$5:$E$104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Cuadros'!$B$1:$K$51</definedName>
    <definedName name="_xlnm.Print_Area" localSheetId="3">'Resumen Graficos'!$A$1:$O$54</definedName>
    <definedName name="_xlnm.Print_Area" localSheetId="6">'Tipo Instrum.'!$B$1:$E$51</definedName>
    <definedName name="_xlnm.Print_Area" localSheetId="10">'Total de Proy Serv'!$B$54:$M$97</definedName>
    <definedName name="Nueox">#REF!</definedName>
    <definedName name="nuevo">'Total de Proy Serv'!$B$59</definedName>
  </definedNames>
  <calcPr fullCalcOnLoad="1"/>
</workbook>
</file>

<file path=xl/sharedStrings.xml><?xml version="1.0" encoding="utf-8"?>
<sst xmlns="http://schemas.openxmlformats.org/spreadsheetml/2006/main" count="513" uniqueCount="319">
  <si>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</si>
  <si>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</si>
  <si>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</si>
  <si>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</si>
  <si>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</si>
  <si>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</si>
  <si>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</si>
  <si>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</si>
  <si>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</si>
  <si>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</si>
  <si>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</si>
  <si>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</si>
  <si>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</si>
  <si>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</si>
  <si>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</si>
  <si>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</si>
  <si>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</si>
  <si>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</si>
  <si>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</si>
  <si>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</si>
  <si>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</si>
  <si>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</si>
  <si>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</si>
  <si>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</si>
  <si>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</si>
  <si>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</si>
  <si>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</si>
  <si>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</si>
  <si>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</si>
  <si>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</si>
  <si>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</si>
  <si>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</si>
  <si>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Nuevos soles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</si>
  <si>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</si>
  <si>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</si>
  <si>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</si>
  <si>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</si>
  <si>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</si>
  <si>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</si>
  <si>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</si>
  <si>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</si>
  <si>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</si>
  <si>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</si>
  <si>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</si>
  <si>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</si>
  <si>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</si>
  <si>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</si>
  <si>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</si>
  <si>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</si>
  <si>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</si>
  <si>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</si>
  <si>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</si>
  <si>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</si>
  <si>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</si>
  <si>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</si>
  <si>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</si>
  <si>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</si>
  <si>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</si>
  <si>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</si>
  <si>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</si>
  <si>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</si>
  <si>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</si>
  <si>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</si>
  <si>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</si>
  <si>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</si>
  <si>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</si>
  <si>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</si>
  <si>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Coop. Ahorro y Crédito Sto. Cristo de Bagazan</t>
  </si>
  <si>
    <t>PORTADA</t>
  </si>
  <si>
    <t xml:space="preserve">   Miles de US dólares</t>
  </si>
  <si>
    <t>Equiv. miles de nuevos soles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</si>
  <si>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</si>
  <si>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</si>
  <si>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</si>
  <si>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</si>
  <si>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</si>
  <si>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</si>
  <si>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</si>
  <si>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</si>
  <si>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</si>
  <si>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</si>
  <si>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</si>
  <si>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</si>
  <si>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</si>
  <si>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>Dirección de Finanzas -  Equipo de Trabajo de Estadística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</si>
  <si>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</si>
  <si>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</si>
  <si>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</si>
  <si>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</si>
  <si>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</si>
  <si>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</si>
  <si>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</si>
  <si>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</si>
  <si>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</si>
  <si>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</si>
  <si>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</si>
  <si>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</si>
  <si>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</si>
  <si>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</si>
  <si>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</si>
  <si>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</si>
  <si>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Se recopila de acuerdo a la moneda de origen de la operación. Para fines comparativos se presenta en US$ y su equivalente en nuevos soles.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</si>
  <si>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</si>
  <si>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</si>
  <si>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</si>
  <si>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r>
      <t xml:space="preserve">  MEF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1/</t>
    </r>
  </si>
  <si>
    <t>Cuadro en nuevos soles</t>
  </si>
  <si>
    <t>(Miles de US dólares)</t>
  </si>
  <si>
    <t>Amt.</t>
  </si>
  <si>
    <t>Int.</t>
  </si>
  <si>
    <t>DE CORTO Y MEDIANO Y LARGO PLAZO</t>
  </si>
  <si>
    <t>(Miles de nuevos soles)</t>
  </si>
  <si>
    <t>POR PLAZO Y SECTOR INSTITUCIONAL</t>
  </si>
  <si>
    <t xml:space="preserve">2/  Incluye la deuda externa contratada por el Gobierno Nacional y traslada a los Gobiernos Regionales 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</si>
  <si>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</si>
  <si>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</si>
  <si>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</si>
  <si>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</si>
  <si>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</si>
  <si>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</si>
  <si>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</si>
  <si>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</si>
  <si>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</si>
  <si>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</si>
  <si>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</si>
  <si>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</si>
  <si>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</si>
  <si>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BBVA B. Continental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</si>
  <si>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</si>
  <si>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</si>
  <si>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</si>
  <si>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</si>
  <si>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</si>
  <si>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</si>
  <si>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</si>
  <si>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</si>
  <si>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</si>
  <si>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</si>
  <si>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1/ Incluye la deuda externa contratada por el Gobierno Nacional y traslada a los Gobiernos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</si>
  <si>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</si>
  <si>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</si>
  <si>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</si>
  <si>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</si>
  <si>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</si>
  <si>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</si>
  <si>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</si>
  <si>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</si>
  <si>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</si>
  <si>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</si>
  <si>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</si>
  <si>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</si>
  <si>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</si>
  <si>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</si>
  <si>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</si>
  <si>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</si>
  <si>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</si>
  <si>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</si>
  <si>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</si>
  <si>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</si>
  <si>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</si>
  <si>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</si>
  <si>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</si>
  <si>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</si>
  <si>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</si>
  <si>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</si>
  <si>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</si>
  <si>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</si>
  <si>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</si>
  <si>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</si>
  <si>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</si>
  <si>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Provincial de Chiclayo</t>
  </si>
  <si>
    <t>Municipalidad Provincial de Islay - Mollendo</t>
  </si>
  <si>
    <t>Municipalidad Distrital de Miraflores</t>
  </si>
  <si>
    <t>Municipalidad Provincial de Andahuaylas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</si>
  <si>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</si>
  <si>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</si>
  <si>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</si>
  <si>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</si>
  <si>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</si>
  <si>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</si>
  <si>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>Banco</t>
  </si>
  <si>
    <t xml:space="preserve">  Bco. Agropecuario</t>
  </si>
  <si>
    <t xml:space="preserve">  Sector Institucional / Acreedor</t>
  </si>
  <si>
    <t>Municipalidad Provincial de Jaén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</si>
  <si>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</si>
  <si>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</si>
  <si>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</si>
  <si>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</si>
  <si>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</si>
  <si>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</si>
  <si>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</si>
  <si>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Expresado en millones de US$ y el equivalente en millones de nuevos soles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</si>
  <si>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</si>
  <si>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</si>
  <si>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</si>
  <si>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</si>
  <si>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</si>
  <si>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</si>
  <si>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</si>
  <si>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</si>
  <si>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</si>
  <si>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</si>
  <si>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Municipalidad Provincial de Talara - Pariñas</t>
  </si>
  <si>
    <t>Municipalidad Distrital de Chavín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</si>
  <si>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</si>
  <si>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</si>
  <si>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>Municipalidad Distrital de  Huarmaca</t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</si>
  <si>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</si>
  <si>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</si>
  <si>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</si>
  <si>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</si>
  <si>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Provincial de Rodríguez de Mendoza - San Nicolás</t>
  </si>
  <si>
    <t>Municipalidad Distrital de Olmos</t>
  </si>
  <si>
    <t>Municipalidad Distrital de Lince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</si>
  <si>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</si>
  <si>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</si>
  <si>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</si>
  <si>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</si>
  <si>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</si>
  <si>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</si>
  <si>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</si>
  <si>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</si>
  <si>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</si>
  <si>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</si>
  <si>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</si>
  <si>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</si>
  <si>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</si>
  <si>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</si>
  <si>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t>Municipalidad Provincial del Abancay</t>
  </si>
  <si>
    <t>Municipalidad Distrital de Alto Selva Alegre</t>
  </si>
  <si>
    <t>Considera deuda de Corto Plazo y deuda de Mediano y Largo Plazo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</si>
  <si>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</si>
  <si>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</si>
  <si>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Nazca</t>
  </si>
  <si>
    <t>Municipalidad Distrital de Ilabaya</t>
  </si>
  <si>
    <t>Municipalidad Provincial de Huarmey</t>
  </si>
  <si>
    <t>Municipalidad Distrital de Sachaca</t>
  </si>
  <si>
    <t>Municipalidad Distrital de Vilcabamba</t>
  </si>
  <si>
    <t>Municipalidad Distrital de Canoas de Punta Sal</t>
  </si>
  <si>
    <t>Municipalidad Distrital de San Francisco de Asis de Yarusyacan</t>
  </si>
  <si>
    <t>Gobierno Regional de Pasco</t>
  </si>
  <si>
    <t>Gobierno Regional de Tumbes</t>
  </si>
  <si>
    <t>Gobierno Regional de Junín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</si>
  <si>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</si>
  <si>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</si>
  <si>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</si>
  <si>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</si>
  <si>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t>5/ Comprende sólo el principal de la deuda FONAVI.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</si>
  <si>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</si>
  <si>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</si>
  <si>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</si>
  <si>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</si>
  <si>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</si>
  <si>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</si>
  <si>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>Municipalidad Distrital de los Baños del Incas</t>
  </si>
  <si>
    <t>Municipalidad Provincial de Tumbes</t>
  </si>
  <si>
    <t>Municipalidad Distrital de Vice</t>
  </si>
  <si>
    <t xml:space="preserve">       Cooperativa</t>
  </si>
  <si>
    <t>Municipalidad Distrital de Coporaque</t>
  </si>
  <si>
    <t>Municipalidad Distrital de Cayma</t>
  </si>
  <si>
    <t>Municipalidad Provincial de Pisco</t>
  </si>
  <si>
    <t>Municipalidad Distrital de Huata</t>
  </si>
  <si>
    <t>Municipalidad Distrital de Livitaca</t>
  </si>
  <si>
    <t>Municipalidad Distrital de Santa Teresa</t>
  </si>
  <si>
    <t>Municipalidad Provincial de Oyon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</si>
  <si>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</si>
  <si>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</si>
  <si>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</si>
  <si>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</si>
  <si>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Municipalidad Distrital de Lurigancho (Chosica)</t>
  </si>
  <si>
    <t>Municipalidad Distrital de San Antonio</t>
  </si>
  <si>
    <t>a/</t>
  </si>
  <si>
    <t>Gobierno Regional de Puno</t>
  </si>
  <si>
    <t>Municipalidad Provincial de Contumaza</t>
  </si>
  <si>
    <t xml:space="preserve">       Bco. de Comercio</t>
  </si>
  <si>
    <t>Municipalidad Distrital de Majes</t>
  </si>
  <si>
    <t>Municipalidad Provincial de Paita</t>
  </si>
  <si>
    <t>Municipalidad Distrital de Santa Ana de Tusi</t>
  </si>
  <si>
    <t>Municipalidad Provincial del Callao</t>
  </si>
  <si>
    <t>Municipalidad Distrital de San Borja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</si>
  <si>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</si>
  <si>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</si>
  <si>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</si>
  <si>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</si>
  <si>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REVISAR EN LA PARTE DE CUADRO RESUMEN</t>
  </si>
  <si>
    <t>Gobierno Regional de Moquegua</t>
  </si>
  <si>
    <t>Municpalidad Distrital de Mollepata</t>
  </si>
  <si>
    <t>Municipalidad Distrital de Velille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</si>
  <si>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</si>
  <si>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</si>
  <si>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</si>
  <si>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</si>
  <si>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Municipalidad Distrital de Llumpa</t>
  </si>
  <si>
    <t>Plazo / Sector Institucional</t>
  </si>
  <si>
    <t>Tipo de Instrumento /        Sector Institucional</t>
  </si>
  <si>
    <t xml:space="preserve"> Tipo de Instrumento /        Sector Institucional</t>
  </si>
  <si>
    <t>Tipo de Moneda /           Sector Institucional</t>
  </si>
  <si>
    <t>Municipalidad Provinvial de Mariscal Nieto - Moquegua</t>
  </si>
  <si>
    <t>Municipalidad Distrital de Huariaca</t>
  </si>
  <si>
    <t>Municipalidad Provincial de Graú - Chuquibambilla</t>
  </si>
  <si>
    <t>POR TIPO DE DEUDA Y SECTOR INSTITUCIONAL</t>
  </si>
  <si>
    <t>SERVICIO PROYECTADO POR TIPO DE DEUDA</t>
  </si>
  <si>
    <t xml:space="preserve"> Tipo de Deuda /                          Sector Institucional</t>
  </si>
  <si>
    <t xml:space="preserve">      menor  a US$ 400 mil, se agrupa en "Otros" e incluye a 146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</si>
  <si>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US$ 300 mil, se agrupa en "otros" e incluye a 31 entidades.</t>
    </r>
  </si>
  <si>
    <t>AL 31 DE DICIEMBRE DE 2014</t>
  </si>
  <si>
    <t xml:space="preserve">1/  Deuda directa de la Municipalidad Metropolitana de Lima, con la garantía del Gobierno Nacional </t>
  </si>
  <si>
    <t>Al 31 de diciembre de 2014</t>
  </si>
  <si>
    <t xml:space="preserve">       Cooperativa Santo Cristo de Bagazán</t>
  </si>
  <si>
    <t>Municipalidad Distrital de Santiago de Surco</t>
  </si>
  <si>
    <t>Municipalidad Provincial de Cajamarca</t>
  </si>
  <si>
    <t>Municipalidad Provincial de Pasco-Cahupimarca</t>
  </si>
  <si>
    <t xml:space="preserve">          - Tipo de Cambio del 31 de diciembre de 2014. </t>
  </si>
  <si>
    <t>a/   Servicio proyectado a partir del  mes de Enero de 2015.</t>
  </si>
  <si>
    <t>Período: De diciembre 2015 al 2040</t>
  </si>
  <si>
    <t>BBVA Continental-Scotiabank-Sindic.</t>
  </si>
  <si>
    <t>Bco. Interameric. Desarrollo (BID)</t>
  </si>
  <si>
    <r>
      <t xml:space="preserve">  </t>
    </r>
    <r>
      <rPr>
        <sz val="8"/>
        <rFont val="Arial"/>
        <family val="2"/>
      </rPr>
      <t>1/</t>
    </r>
    <r>
      <rPr>
        <sz val="10"/>
        <rFont val="Arial"/>
        <family val="2"/>
      </rPr>
      <t xml:space="preserve">  Al 31 de diciembre de 2014</t>
    </r>
  </si>
  <si>
    <t>Tipo de cambio venta bancario al final del mes de diciembre. Fuente: Superintendencia de Banca y Seguros- SBS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</si>
</sst>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##,###,###,###.000000"/>
    <numFmt numFmtId="182" formatCode="0.00000000000000000000"/>
    <numFmt numFmtId="183" formatCode="#,##0.000000000;[Red]\-#,##0.000000000"/>
    <numFmt numFmtId="184" formatCode="#,##0.000000000000000;[Red]\-#,##0.000000000000000"/>
    <numFmt numFmtId="185" formatCode="0.0000000"/>
    <numFmt numFmtId="186" formatCode="0.000000000"/>
    <numFmt numFmtId="187" formatCode="0.00000000000"/>
    <numFmt numFmtId="188" formatCode="0.000000000000"/>
    <numFmt numFmtId="189" formatCode="###,###,###,###.000"/>
    <numFmt numFmtId="190" formatCode="#,##0.00000;[Red]\-#,##0.00000"/>
    <numFmt numFmtId="191" formatCode="#,##0.00000000;[Red]\-#,##0.00000000"/>
    <numFmt numFmtId="192" formatCode="#,##0.0000000000;[Red]\-#,##0.0000000000"/>
    <numFmt numFmtId="193" formatCode="#,##0.00000000000;[Red]\-#,##0.00000000000"/>
    <numFmt numFmtId="194" formatCode="0.00000000000000"/>
    <numFmt numFmtId="195" formatCode="\-"/>
    <numFmt numFmtId="196" formatCode="###,###,###,###.0"/>
    <numFmt numFmtId="197" formatCode="#,##0.0000000;[Red]\-#,##0.0000000"/>
    <numFmt numFmtId="198" formatCode="###,###,###,###.0000000"/>
    <numFmt numFmtId="199" formatCode="_ * #,##0.0000000000_ ;_ * \-#,##0.0000000000_ ;_ * &quot;-&quot;??????????_ ;_ @_ "/>
    <numFmt numFmtId="200" formatCode="0.0000000000000"/>
    <numFmt numFmtId="201" formatCode="0.000000000000000"/>
    <numFmt numFmtId="202" formatCode="###,###,###,###.00000000"/>
    <numFmt numFmtId="203" formatCode="###,###,###,###.000000000"/>
    <numFmt numFmtId="204" formatCode="###,###,###,###.00000000000"/>
    <numFmt numFmtId="205" formatCode="#,##0.000;[Red]\-#,##0.000"/>
    <numFmt numFmtId="206" formatCode="###,###,###,###.000000000000"/>
    <numFmt numFmtId="207" formatCode="[$-280A]dddd\,\ dd&quot; de &quot;mmmm&quot; de &quot;yyyy"/>
    <numFmt numFmtId="208" formatCode="[$-280A]hh:mm:ss\ AM/PM"/>
    <numFmt numFmtId="209" formatCode="#,##0.00000000"/>
    <numFmt numFmtId="210" formatCode="_ * #,##0.0_ ;_ * \-#,##0.0_ ;_ * &quot;-&quot;?_ ;_ @_ "/>
    <numFmt numFmtId="211" formatCode="###,###,###,###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5.35"/>
      <color indexed="8"/>
      <name val="Arial"/>
      <family val="2"/>
    </font>
    <font>
      <b/>
      <sz val="6.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9"/>
      <name val="Arial"/>
      <family val="2"/>
    </font>
    <font>
      <b/>
      <u val="single"/>
      <sz val="12"/>
      <color indexed="1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sz val="11"/>
      <color theme="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9" fillId="28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4" fillId="20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61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4" fillId="32" borderId="0" xfId="46" applyFont="1" applyFill="1" applyAlignment="1" applyProtection="1">
      <alignment vertical="center"/>
      <protection/>
    </xf>
    <xf numFmtId="0" fontId="24" fillId="32" borderId="0" xfId="46" applyFont="1" applyFill="1" applyAlignment="1" applyProtection="1">
      <alignment/>
      <protection/>
    </xf>
    <xf numFmtId="0" fontId="10" fillId="32" borderId="0" xfId="0" applyFont="1" applyFill="1" applyAlignment="1">
      <alignment vertical="center"/>
    </xf>
    <xf numFmtId="14" fontId="24" fillId="32" borderId="0" xfId="46" applyNumberFormat="1" applyFont="1" applyFill="1" applyAlignment="1" applyProtection="1">
      <alignment horizontal="left" vertical="center"/>
      <protection/>
    </xf>
    <xf numFmtId="0" fontId="24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5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1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2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38" fontId="15" fillId="32" borderId="13" xfId="49" applyNumberFormat="1" applyFont="1" applyFill="1" applyBorder="1" applyAlignment="1">
      <alignment horizontal="right" vertical="center" indent="4"/>
    </xf>
    <xf numFmtId="38" fontId="15" fillId="32" borderId="13" xfId="49" applyNumberFormat="1" applyFont="1" applyFill="1" applyBorder="1" applyAlignment="1">
      <alignment horizontal="right" vertical="center" indent="3"/>
    </xf>
    <xf numFmtId="0" fontId="14" fillId="32" borderId="12" xfId="0" applyFont="1" applyFill="1" applyBorder="1" applyAlignment="1">
      <alignment horizontal="left" vertical="center" indent="2"/>
    </xf>
    <xf numFmtId="38" fontId="14" fillId="32" borderId="13" xfId="49" applyNumberFormat="1" applyFont="1" applyFill="1" applyBorder="1" applyAlignment="1">
      <alignment horizontal="right" vertical="center" indent="4"/>
    </xf>
    <xf numFmtId="38" fontId="14" fillId="32" borderId="13" xfId="49" applyNumberFormat="1" applyFont="1" applyFill="1" applyBorder="1" applyAlignment="1">
      <alignment horizontal="right" vertical="center" indent="3"/>
    </xf>
    <xf numFmtId="38" fontId="10" fillId="32" borderId="13" xfId="49" applyNumberFormat="1" applyFont="1" applyFill="1" applyBorder="1" applyAlignment="1">
      <alignment horizontal="right" vertical="center" indent="4"/>
    </xf>
    <xf numFmtId="38" fontId="10" fillId="32" borderId="13" xfId="49" applyNumberFormat="1" applyFont="1" applyFill="1" applyBorder="1" applyAlignment="1">
      <alignment horizontal="right" vertical="center" indent="3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5" fillId="32" borderId="12" xfId="0" applyFont="1" applyFill="1" applyBorder="1" applyAlignment="1">
      <alignment horizontal="left" vertical="center" wrapText="1" readingOrder="1"/>
    </xf>
    <xf numFmtId="164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Font="1" applyFill="1" applyBorder="1" applyAlignment="1">
      <alignment horizontal="left" vertical="center" wrapText="1" readingOrder="1"/>
    </xf>
    <xf numFmtId="164" fontId="14" fillId="32" borderId="12" xfId="0" applyNumberFormat="1" applyFont="1" applyFill="1" applyBorder="1" applyAlignment="1">
      <alignment horizontal="right" vertical="center" indent="3" readingOrder="1"/>
    </xf>
    <xf numFmtId="0" fontId="8" fillId="32" borderId="12" xfId="0" applyFont="1" applyFill="1" applyBorder="1" applyAlignment="1">
      <alignment horizontal="left" vertical="center" wrapText="1" readingOrder="1"/>
    </xf>
    <xf numFmtId="164" fontId="11" fillId="32" borderId="12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64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64" fontId="10" fillId="32" borderId="0" xfId="0" applyNumberFormat="1" applyFont="1" applyFill="1" applyBorder="1" applyAlignment="1">
      <alignment horizontal="center" vertical="center" readingOrder="1"/>
    </xf>
    <xf numFmtId="164" fontId="14" fillId="32" borderId="12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NumberFormat="1" applyFont="1" applyFill="1" applyBorder="1" applyAlignment="1">
      <alignment horizontal="right" indent="3" readingOrder="1"/>
    </xf>
    <xf numFmtId="0" fontId="2" fillId="32" borderId="0" xfId="0" applyFont="1" applyFill="1" applyBorder="1" applyAlignment="1">
      <alignment vertical="center" wrapText="1" readingOrder="1"/>
    </xf>
    <xf numFmtId="164" fontId="14" fillId="32" borderId="12" xfId="0" applyNumberFormat="1" applyFont="1" applyFill="1" applyBorder="1" applyAlignment="1">
      <alignment horizontal="right" indent="4" readingOrder="1"/>
    </xf>
    <xf numFmtId="164" fontId="15" fillId="32" borderId="12" xfId="0" applyNumberFormat="1" applyFont="1" applyFill="1" applyBorder="1" applyAlignment="1">
      <alignment horizontal="right" vertical="center" indent="4" readingOrder="1"/>
    </xf>
    <xf numFmtId="164" fontId="14" fillId="32" borderId="15" xfId="0" applyNumberFormat="1" applyFont="1" applyFill="1" applyBorder="1" applyAlignment="1">
      <alignment horizontal="right" textRotation="255" readingOrder="1"/>
    </xf>
    <xf numFmtId="164" fontId="11" fillId="32" borderId="12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65" fontId="10" fillId="32" borderId="12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65" fontId="11" fillId="32" borderId="12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65" fontId="11" fillId="32" borderId="14" xfId="0" applyNumberFormat="1" applyFont="1" applyFill="1" applyBorder="1" applyAlignment="1">
      <alignment horizontal="right" indent="3" readingOrder="1"/>
    </xf>
    <xf numFmtId="165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65" fontId="11" fillId="32" borderId="13" xfId="0" applyNumberFormat="1" applyFont="1" applyFill="1" applyBorder="1" applyAlignment="1">
      <alignment horizontal="right" indent="3" readingOrder="1"/>
    </xf>
    <xf numFmtId="0" fontId="15" fillId="32" borderId="15" xfId="0" applyFont="1" applyFill="1" applyBorder="1" applyAlignment="1">
      <alignment horizontal="left" vertical="center" wrapText="1" indent="1" readingOrder="1"/>
    </xf>
    <xf numFmtId="165" fontId="15" fillId="32" borderId="12" xfId="0" applyNumberFormat="1" applyFont="1" applyFill="1" applyBorder="1" applyAlignment="1">
      <alignment horizontal="right" indent="3" readingOrder="1"/>
    </xf>
    <xf numFmtId="0" fontId="14" fillId="32" borderId="15" xfId="0" applyFont="1" applyFill="1" applyBorder="1" applyAlignment="1">
      <alignment horizontal="left" vertical="center" wrapText="1" indent="3" readingOrder="1"/>
    </xf>
    <xf numFmtId="165" fontId="14" fillId="32" borderId="12" xfId="0" applyNumberFormat="1" applyFont="1" applyFill="1" applyBorder="1" applyAlignment="1">
      <alignment horizontal="right" indent="3" readingOrder="1"/>
    </xf>
    <xf numFmtId="0" fontId="3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43" fontId="12" fillId="32" borderId="0" xfId="49" applyFont="1" applyFill="1" applyBorder="1" applyAlignment="1">
      <alignment vertical="center"/>
    </xf>
    <xf numFmtId="43" fontId="13" fillId="32" borderId="0" xfId="49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vertical="center"/>
    </xf>
    <xf numFmtId="43" fontId="13" fillId="32" borderId="0" xfId="0" applyNumberFormat="1" applyFont="1" applyFill="1" applyBorder="1" applyAlignment="1">
      <alignment vertical="center"/>
    </xf>
    <xf numFmtId="168" fontId="20" fillId="32" borderId="0" xfId="49" applyNumberFormat="1" applyFont="1" applyFill="1" applyBorder="1" applyAlignment="1">
      <alignment vertical="center"/>
    </xf>
    <xf numFmtId="169" fontId="12" fillId="32" borderId="0" xfId="49" applyNumberFormat="1" applyFont="1" applyFill="1" applyBorder="1" applyAlignment="1">
      <alignment horizontal="right" vertical="center"/>
    </xf>
    <xf numFmtId="169" fontId="12" fillId="32" borderId="0" xfId="49" applyNumberFormat="1" applyFont="1" applyFill="1" applyBorder="1" applyAlignment="1">
      <alignment horizontal="right" vertical="justify"/>
    </xf>
    <xf numFmtId="169" fontId="12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31" fillId="32" borderId="0" xfId="0" applyFont="1" applyFill="1" applyAlignment="1">
      <alignment/>
    </xf>
    <xf numFmtId="0" fontId="15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192" fontId="21" fillId="32" borderId="0" xfId="0" applyNumberFormat="1" applyFont="1" applyFill="1" applyAlignment="1">
      <alignment/>
    </xf>
    <xf numFmtId="193" fontId="21" fillId="32" borderId="0" xfId="0" applyNumberFormat="1" applyFont="1" applyFill="1" applyAlignment="1">
      <alignment/>
    </xf>
    <xf numFmtId="0" fontId="21" fillId="32" borderId="0" xfId="0" applyFont="1" applyFill="1" applyAlignment="1">
      <alignment horizontal="left"/>
    </xf>
    <xf numFmtId="186" fontId="2" fillId="32" borderId="0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64" fontId="5" fillId="33" borderId="15" xfId="0" applyNumberFormat="1" applyFont="1" applyFill="1" applyBorder="1" applyAlignment="1">
      <alignment horizontal="right" vertical="center" indent="3" readingOrder="1"/>
    </xf>
    <xf numFmtId="164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64" fontId="10" fillId="33" borderId="15" xfId="0" applyNumberFormat="1" applyFont="1" applyFill="1" applyBorder="1" applyAlignment="1">
      <alignment horizontal="right" vertical="center" indent="3" readingOrder="1"/>
    </xf>
    <xf numFmtId="164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64" fontId="11" fillId="33" borderId="15" xfId="0" applyNumberFormat="1" applyFont="1" applyFill="1" applyBorder="1" applyAlignment="1">
      <alignment horizontal="right" vertical="center" indent="3" readingOrder="1"/>
    </xf>
    <xf numFmtId="164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4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186" fontId="21" fillId="32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38" fontId="14" fillId="33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indent="3"/>
    </xf>
    <xf numFmtId="38" fontId="14" fillId="33" borderId="12" xfId="49" applyNumberFormat="1" applyFont="1" applyFill="1" applyBorder="1" applyAlignment="1">
      <alignment horizontal="right" vertical="center" indent="4"/>
    </xf>
    <xf numFmtId="38" fontId="14" fillId="33" borderId="13" xfId="49" applyNumberFormat="1" applyFont="1" applyFill="1" applyBorder="1" applyAlignment="1">
      <alignment horizontal="right" vertical="center" indent="4"/>
    </xf>
    <xf numFmtId="0" fontId="12" fillId="33" borderId="0" xfId="0" applyFont="1" applyFill="1" applyBorder="1" applyAlignment="1">
      <alignment vertical="center"/>
    </xf>
    <xf numFmtId="43" fontId="13" fillId="33" borderId="0" xfId="49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80" fillId="32" borderId="0" xfId="46" applyFont="1" applyFill="1" applyAlignment="1" applyProtection="1">
      <alignment vertical="center"/>
      <protection/>
    </xf>
    <xf numFmtId="195" fontId="15" fillId="32" borderId="13" xfId="49" applyNumberFormat="1" applyFont="1" applyFill="1" applyBorder="1" applyAlignment="1">
      <alignment horizontal="right" vertical="center" indent="4"/>
    </xf>
    <xf numFmtId="195" fontId="15" fillId="32" borderId="12" xfId="0" applyNumberFormat="1" applyFont="1" applyFill="1" applyBorder="1" applyAlignment="1">
      <alignment horizontal="right" vertical="center" indent="3" readingOrder="1"/>
    </xf>
    <xf numFmtId="195" fontId="15" fillId="32" borderId="12" xfId="0" applyNumberFormat="1" applyFont="1" applyFill="1" applyBorder="1" applyAlignment="1">
      <alignment horizontal="right" vertical="center" indent="4" readingOrder="1"/>
    </xf>
    <xf numFmtId="195" fontId="11" fillId="32" borderId="12" xfId="0" applyNumberFormat="1" applyFont="1" applyFill="1" applyBorder="1" applyAlignment="1">
      <alignment horizontal="right" indent="3" readingOrder="1"/>
    </xf>
    <xf numFmtId="195" fontId="11" fillId="32" borderId="13" xfId="0" applyNumberFormat="1" applyFont="1" applyFill="1" applyBorder="1" applyAlignment="1">
      <alignment horizontal="right" indent="3" readingOrder="1"/>
    </xf>
    <xf numFmtId="165" fontId="15" fillId="32" borderId="12" xfId="0" applyNumberFormat="1" applyFont="1" applyFill="1" applyBorder="1" applyAlignment="1">
      <alignment horizontal="right" indent="4" readingOrder="1"/>
    </xf>
    <xf numFmtId="165" fontId="14" fillId="32" borderId="12" xfId="0" applyNumberFormat="1" applyFont="1" applyFill="1" applyBorder="1" applyAlignment="1">
      <alignment horizontal="right" indent="4" readingOrder="1"/>
    </xf>
    <xf numFmtId="165" fontId="11" fillId="32" borderId="14" xfId="0" applyNumberFormat="1" applyFont="1" applyFill="1" applyBorder="1" applyAlignment="1">
      <alignment horizontal="right" indent="4" readingOrder="1"/>
    </xf>
    <xf numFmtId="195" fontId="15" fillId="32" borderId="12" xfId="0" applyNumberFormat="1" applyFont="1" applyFill="1" applyBorder="1" applyAlignment="1">
      <alignment horizontal="right" indent="4" readingOrder="1"/>
    </xf>
    <xf numFmtId="165" fontId="11" fillId="32" borderId="13" xfId="0" applyNumberFormat="1" applyFont="1" applyFill="1" applyBorder="1" applyAlignment="1">
      <alignment horizontal="right" indent="4" readingOrder="1"/>
    </xf>
    <xf numFmtId="165" fontId="11" fillId="32" borderId="17" xfId="0" applyNumberFormat="1" applyFont="1" applyFill="1" applyBorder="1" applyAlignment="1">
      <alignment horizontal="right" indent="4" readingOrder="1"/>
    </xf>
    <xf numFmtId="0" fontId="29" fillId="32" borderId="0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right" vertical="center" indent="4" readingOrder="1"/>
    </xf>
    <xf numFmtId="183" fontId="1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4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1" fillId="32" borderId="15" xfId="0" applyFont="1" applyFill="1" applyBorder="1" applyAlignment="1">
      <alignment textRotation="255" readingOrder="1"/>
    </xf>
    <xf numFmtId="43" fontId="21" fillId="32" borderId="0" xfId="49" applyFont="1" applyFill="1" applyAlignment="1">
      <alignment/>
    </xf>
    <xf numFmtId="164" fontId="5" fillId="33" borderId="15" xfId="0" applyNumberFormat="1" applyFont="1" applyFill="1" applyBorder="1" applyAlignment="1">
      <alignment horizontal="right" vertical="center" indent="4" readingOrder="1"/>
    </xf>
    <xf numFmtId="164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2" xfId="49" applyNumberFormat="1" applyFont="1" applyFill="1" applyBorder="1" applyAlignment="1">
      <alignment horizontal="right" vertical="center" indent="4"/>
    </xf>
    <xf numFmtId="179" fontId="12" fillId="32" borderId="0" xfId="0" applyNumberFormat="1" applyFont="1" applyFill="1" applyBorder="1" applyAlignment="1">
      <alignment vertical="center"/>
    </xf>
    <xf numFmtId="191" fontId="21" fillId="32" borderId="0" xfId="0" applyNumberFormat="1" applyFont="1" applyFill="1" applyAlignment="1">
      <alignment/>
    </xf>
    <xf numFmtId="186" fontId="21" fillId="33" borderId="0" xfId="0" applyNumberFormat="1" applyFont="1" applyFill="1" applyAlignment="1">
      <alignment/>
    </xf>
    <xf numFmtId="165" fontId="14" fillId="33" borderId="12" xfId="0" applyNumberFormat="1" applyFont="1" applyFill="1" applyBorder="1" applyAlignment="1">
      <alignment horizontal="right" indent="4" readingOrder="1"/>
    </xf>
    <xf numFmtId="0" fontId="3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94" fontId="21" fillId="33" borderId="0" xfId="0" applyNumberFormat="1" applyFont="1" applyFill="1" applyAlignment="1">
      <alignment/>
    </xf>
    <xf numFmtId="195" fontId="5" fillId="33" borderId="15" xfId="0" applyNumberFormat="1" applyFont="1" applyFill="1" applyBorder="1" applyAlignment="1">
      <alignment horizontal="right" vertical="center" indent="4" readingOrder="1"/>
    </xf>
    <xf numFmtId="164" fontId="5" fillId="33" borderId="12" xfId="0" applyNumberFormat="1" applyFont="1" applyFill="1" applyBorder="1" applyAlignment="1">
      <alignment horizontal="right" vertical="center" indent="4" readingOrder="1"/>
    </xf>
    <xf numFmtId="164" fontId="11" fillId="33" borderId="12" xfId="0" applyNumberFormat="1" applyFont="1" applyFill="1" applyBorder="1" applyAlignment="1">
      <alignment horizontal="right" vertical="center" indent="4" readingOrder="1"/>
    </xf>
    <xf numFmtId="0" fontId="14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91" fontId="14" fillId="33" borderId="0" xfId="0" applyNumberFormat="1" applyFont="1" applyFill="1" applyAlignment="1">
      <alignment/>
    </xf>
    <xf numFmtId="184" fontId="14" fillId="33" borderId="0" xfId="0" applyNumberFormat="1" applyFont="1" applyFill="1" applyAlignment="1">
      <alignment/>
    </xf>
    <xf numFmtId="38" fontId="5" fillId="33" borderId="12" xfId="49" applyNumberFormat="1" applyFont="1" applyFill="1" applyBorder="1" applyAlignment="1">
      <alignment horizontal="right" vertical="center" indent="5"/>
    </xf>
    <xf numFmtId="38" fontId="14" fillId="33" borderId="12" xfId="49" applyNumberFormat="1" applyFont="1" applyFill="1" applyBorder="1" applyAlignment="1">
      <alignment horizontal="right" vertical="center" indent="5"/>
    </xf>
    <xf numFmtId="0" fontId="70" fillId="32" borderId="0" xfId="46" applyFill="1" applyAlignment="1" applyProtection="1">
      <alignment/>
      <protection/>
    </xf>
    <xf numFmtId="164" fontId="21" fillId="33" borderId="0" xfId="0" applyNumberFormat="1" applyFont="1" applyFill="1" applyAlignment="1">
      <alignment/>
    </xf>
    <xf numFmtId="168" fontId="13" fillId="32" borderId="0" xfId="49" applyNumberFormat="1" applyFont="1" applyFill="1" applyBorder="1" applyAlignment="1">
      <alignment vertical="center"/>
    </xf>
    <xf numFmtId="185" fontId="13" fillId="32" borderId="0" xfId="49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3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3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195" fontId="14" fillId="32" borderId="12" xfId="0" applyNumberFormat="1" applyFont="1" applyFill="1" applyBorder="1" applyAlignment="1">
      <alignment horizontal="right" indent="4" readingOrder="1"/>
    </xf>
    <xf numFmtId="0" fontId="10" fillId="33" borderId="12" xfId="0" applyFont="1" applyFill="1" applyBorder="1" applyAlignment="1">
      <alignment horizontal="center" vertical="center" wrapText="1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95" fontId="5" fillId="33" borderId="12" xfId="0" applyNumberFormat="1" applyFont="1" applyFill="1" applyBorder="1" applyAlignment="1">
      <alignment horizontal="right" vertical="center" indent="4" readingOrder="1"/>
    </xf>
    <xf numFmtId="164" fontId="10" fillId="33" borderId="12" xfId="0" applyNumberFormat="1" applyFont="1" applyFill="1" applyBorder="1" applyAlignment="1">
      <alignment horizontal="right" vertical="center" indent="4" readingOrder="1"/>
    </xf>
    <xf numFmtId="43" fontId="21" fillId="33" borderId="0" xfId="0" applyNumberFormat="1" applyFont="1" applyFill="1" applyAlignment="1">
      <alignment/>
    </xf>
    <xf numFmtId="178" fontId="21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179" fontId="21" fillId="32" borderId="0" xfId="0" applyNumberFormat="1" applyFont="1" applyFill="1" applyAlignment="1">
      <alignment/>
    </xf>
    <xf numFmtId="190" fontId="21" fillId="32" borderId="0" xfId="0" applyNumberFormat="1" applyFont="1" applyFill="1" applyAlignment="1">
      <alignment/>
    </xf>
    <xf numFmtId="1" fontId="21" fillId="32" borderId="0" xfId="0" applyNumberFormat="1" applyFont="1" applyFill="1" applyAlignment="1">
      <alignment/>
    </xf>
    <xf numFmtId="180" fontId="14" fillId="32" borderId="0" xfId="0" applyNumberFormat="1" applyFont="1" applyFill="1" applyBorder="1" applyAlignment="1">
      <alignment horizontal="right" indent="3" readingOrder="1"/>
    </xf>
    <xf numFmtId="180" fontId="21" fillId="33" borderId="0" xfId="0" applyNumberFormat="1" applyFont="1" applyFill="1" applyAlignment="1">
      <alignment/>
    </xf>
    <xf numFmtId="38" fontId="12" fillId="33" borderId="0" xfId="0" applyNumberFormat="1" applyFont="1" applyFill="1" applyBorder="1" applyAlignment="1">
      <alignment horizontal="left" vertical="center" wrapText="1" indent="1"/>
    </xf>
    <xf numFmtId="178" fontId="13" fillId="32" borderId="0" xfId="0" applyNumberFormat="1" applyFont="1" applyFill="1" applyBorder="1" applyAlignment="1">
      <alignment vertical="center"/>
    </xf>
    <xf numFmtId="166" fontId="13" fillId="32" borderId="0" xfId="49" applyNumberFormat="1" applyFont="1" applyFill="1" applyBorder="1" applyAlignment="1">
      <alignment vertical="center"/>
    </xf>
    <xf numFmtId="172" fontId="21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66" fontId="2" fillId="33" borderId="0" xfId="49" applyNumberFormat="1" applyFont="1" applyFill="1" applyBorder="1" applyAlignment="1">
      <alignment vertical="center"/>
    </xf>
    <xf numFmtId="167" fontId="2" fillId="33" borderId="20" xfId="59" applyNumberFormat="1" applyFont="1" applyFill="1" applyBorder="1" applyAlignment="1">
      <alignment horizontal="center" vertical="center"/>
    </xf>
    <xf numFmtId="167" fontId="2" fillId="33" borderId="0" xfId="59" applyNumberFormat="1" applyFont="1" applyFill="1" applyBorder="1" applyAlignment="1">
      <alignment horizontal="left" vertical="center" indent="4"/>
    </xf>
    <xf numFmtId="167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66" fontId="6" fillId="33" borderId="22" xfId="49" applyNumberFormat="1" applyFont="1" applyFill="1" applyBorder="1" applyAlignment="1">
      <alignment vertical="center"/>
    </xf>
    <xf numFmtId="167" fontId="6" fillId="33" borderId="23" xfId="59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167" fontId="6" fillId="33" borderId="23" xfId="59" applyNumberFormat="1" applyFont="1" applyFill="1" applyBorder="1" applyAlignment="1">
      <alignment horizontal="right" vertical="center" indent="4"/>
    </xf>
    <xf numFmtId="166" fontId="6" fillId="33" borderId="0" xfId="49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 wrapText="1"/>
    </xf>
    <xf numFmtId="166" fontId="26" fillId="33" borderId="24" xfId="49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6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166" fontId="12" fillId="33" borderId="0" xfId="49" applyNumberFormat="1" applyFont="1" applyFill="1" applyBorder="1" applyAlignment="1">
      <alignment vertical="center"/>
    </xf>
    <xf numFmtId="167" fontId="12" fillId="33" borderId="20" xfId="59" applyNumberFormat="1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4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center"/>
    </xf>
    <xf numFmtId="167" fontId="12" fillId="33" borderId="2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66" fontId="26" fillId="33" borderId="22" xfId="49" applyNumberFormat="1" applyFont="1" applyFill="1" applyBorder="1" applyAlignment="1">
      <alignment vertical="center"/>
    </xf>
    <xf numFmtId="167" fontId="26" fillId="33" borderId="23" xfId="59" applyNumberFormat="1" applyFont="1" applyFill="1" applyBorder="1" applyAlignment="1">
      <alignment horizontal="center" vertical="center"/>
    </xf>
    <xf numFmtId="167" fontId="26" fillId="33" borderId="0" xfId="59" applyNumberFormat="1" applyFont="1" applyFill="1" applyBorder="1" applyAlignment="1">
      <alignment horizontal="center" vertic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166" fontId="26" fillId="33" borderId="0" xfId="49" applyNumberFormat="1" applyFont="1" applyFill="1" applyBorder="1" applyAlignment="1">
      <alignment vertical="center"/>
    </xf>
    <xf numFmtId="168" fontId="26" fillId="33" borderId="0" xfId="49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top"/>
    </xf>
    <xf numFmtId="167" fontId="12" fillId="33" borderId="20" xfId="0" applyNumberFormat="1" applyFont="1" applyFill="1" applyBorder="1" applyAlignment="1">
      <alignment horizontal="center" vertical="top"/>
    </xf>
    <xf numFmtId="174" fontId="12" fillId="33" borderId="0" xfId="49" applyNumberFormat="1" applyFont="1" applyFill="1" applyBorder="1" applyAlignment="1">
      <alignment vertical="center"/>
    </xf>
    <xf numFmtId="0" fontId="28" fillId="33" borderId="0" xfId="0" applyFont="1" applyFill="1" applyBorder="1" applyAlignment="1">
      <alignment horizontal="left" vertical="center" wrapText="1"/>
    </xf>
    <xf numFmtId="174" fontId="12" fillId="33" borderId="0" xfId="0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 horizontal="left" vertical="center" wrapText="1" indent="1"/>
    </xf>
    <xf numFmtId="166" fontId="12" fillId="33" borderId="0" xfId="0" applyNumberFormat="1" applyFont="1" applyFill="1" applyBorder="1" applyAlignment="1">
      <alignment horizontal="right" vertical="center"/>
    </xf>
    <xf numFmtId="166" fontId="26" fillId="33" borderId="22" xfId="0" applyNumberFormat="1" applyFont="1" applyFill="1" applyBorder="1" applyAlignment="1">
      <alignment vertical="center"/>
    </xf>
    <xf numFmtId="167" fontId="2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top"/>
    </xf>
    <xf numFmtId="0" fontId="12" fillId="33" borderId="24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5"/>
    </xf>
    <xf numFmtId="0" fontId="12" fillId="33" borderId="24" xfId="0" applyFont="1" applyFill="1" applyBorder="1" applyAlignment="1">
      <alignment horizontal="left" vertical="center"/>
    </xf>
    <xf numFmtId="199" fontId="12" fillId="33" borderId="0" xfId="0" applyNumberFormat="1" applyFont="1" applyFill="1" applyBorder="1" applyAlignment="1">
      <alignment vertical="center"/>
    </xf>
    <xf numFmtId="186" fontId="12" fillId="32" borderId="0" xfId="49" applyNumberFormat="1" applyFont="1" applyFill="1" applyBorder="1" applyAlignment="1">
      <alignment vertical="center"/>
    </xf>
    <xf numFmtId="194" fontId="79" fillId="0" borderId="0" xfId="0" applyNumberFormat="1" applyFont="1" applyAlignment="1">
      <alignment/>
    </xf>
    <xf numFmtId="201" fontId="6" fillId="33" borderId="0" xfId="49" applyNumberFormat="1" applyFont="1" applyFill="1" applyBorder="1" applyAlignment="1">
      <alignment vertical="center"/>
    </xf>
    <xf numFmtId="173" fontId="81" fillId="33" borderId="0" xfId="0" applyNumberFormat="1" applyFont="1" applyFill="1" applyAlignment="1">
      <alignment horizontal="right"/>
    </xf>
    <xf numFmtId="174" fontId="26" fillId="33" borderId="20" xfId="49" applyNumberFormat="1" applyFont="1" applyFill="1" applyBorder="1" applyAlignment="1">
      <alignment horizontal="center" vertical="center"/>
    </xf>
    <xf numFmtId="166" fontId="12" fillId="33" borderId="22" xfId="49" applyNumberFormat="1" applyFont="1" applyFill="1" applyBorder="1" applyAlignment="1">
      <alignment vertical="center"/>
    </xf>
    <xf numFmtId="174" fontId="26" fillId="33" borderId="23" xfId="49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21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5" fillId="33" borderId="15" xfId="0" applyFont="1" applyFill="1" applyBorder="1" applyAlignment="1">
      <alignment horizontal="left" vertical="center" wrapText="1" indent="1" readingOrder="1"/>
    </xf>
    <xf numFmtId="165" fontId="15" fillId="33" borderId="12" xfId="0" applyNumberFormat="1" applyFont="1" applyFill="1" applyBorder="1" applyAlignment="1">
      <alignment horizontal="right" indent="3" readingOrder="1"/>
    </xf>
    <xf numFmtId="0" fontId="14" fillId="33" borderId="15" xfId="0" applyFont="1" applyFill="1" applyBorder="1" applyAlignment="1">
      <alignment horizontal="left" vertical="center" wrapText="1" indent="3" readingOrder="1"/>
    </xf>
    <xf numFmtId="165" fontId="14" fillId="33" borderId="12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64" fontId="14" fillId="33" borderId="0" xfId="0" applyNumberFormat="1" applyFont="1" applyFill="1" applyAlignment="1">
      <alignment/>
    </xf>
    <xf numFmtId="0" fontId="32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164" fontId="14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4" fillId="33" borderId="0" xfId="0" applyNumberFormat="1" applyFont="1" applyFill="1" applyAlignment="1">
      <alignment horizontal="right" indent="4"/>
    </xf>
    <xf numFmtId="0" fontId="82" fillId="33" borderId="0" xfId="46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4" fillId="33" borderId="0" xfId="0" applyNumberFormat="1" applyFont="1" applyFill="1" applyAlignment="1">
      <alignment vertical="center"/>
    </xf>
    <xf numFmtId="164" fontId="15" fillId="33" borderId="16" xfId="49" applyNumberFormat="1" applyFont="1" applyFill="1" applyBorder="1" applyAlignment="1">
      <alignment horizontal="right"/>
    </xf>
    <xf numFmtId="164" fontId="15" fillId="33" borderId="27" xfId="49" applyNumberFormat="1" applyFont="1" applyFill="1" applyBorder="1" applyAlignment="1">
      <alignment horizontal="right" indent="1"/>
    </xf>
    <xf numFmtId="164" fontId="15" fillId="33" borderId="17" xfId="49" applyNumberFormat="1" applyFont="1" applyFill="1" applyBorder="1" applyAlignment="1">
      <alignment horizontal="right" indent="1"/>
    </xf>
    <xf numFmtId="164" fontId="15" fillId="33" borderId="16" xfId="49" applyNumberFormat="1" applyFont="1" applyFill="1" applyBorder="1" applyAlignment="1">
      <alignment horizontal="right" indent="1"/>
    </xf>
    <xf numFmtId="0" fontId="15" fillId="33" borderId="18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right" indent="4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164" fontId="14" fillId="33" borderId="0" xfId="0" applyNumberFormat="1" applyFont="1" applyFill="1" applyBorder="1" applyAlignment="1">
      <alignment/>
    </xf>
    <xf numFmtId="164" fontId="5" fillId="33" borderId="15" xfId="49" applyNumberFormat="1" applyFont="1" applyFill="1" applyBorder="1" applyAlignment="1">
      <alignment horizontal="center"/>
    </xf>
    <xf numFmtId="164" fontId="5" fillId="33" borderId="13" xfId="49" applyNumberFormat="1" applyFont="1" applyFill="1" applyBorder="1" applyAlignment="1">
      <alignment horizontal="center"/>
    </xf>
    <xf numFmtId="195" fontId="14" fillId="33" borderId="15" xfId="49" applyNumberFormat="1" applyFont="1" applyFill="1" applyBorder="1" applyAlignment="1">
      <alignment/>
    </xf>
    <xf numFmtId="195" fontId="14" fillId="33" borderId="0" xfId="49" applyNumberFormat="1" applyFont="1" applyFill="1" applyBorder="1" applyAlignment="1">
      <alignment horizontal="right" indent="1"/>
    </xf>
    <xf numFmtId="195" fontId="14" fillId="33" borderId="13" xfId="49" applyNumberFormat="1" applyFont="1" applyFill="1" applyBorder="1" applyAlignment="1">
      <alignment horizontal="right" indent="1"/>
    </xf>
    <xf numFmtId="164" fontId="14" fillId="33" borderId="15" xfId="49" applyNumberFormat="1" applyFont="1" applyFill="1" applyBorder="1" applyAlignment="1">
      <alignment horizontal="right" indent="1"/>
    </xf>
    <xf numFmtId="164" fontId="14" fillId="33" borderId="0" xfId="49" applyNumberFormat="1" applyFont="1" applyFill="1" applyBorder="1" applyAlignment="1">
      <alignment horizontal="right" indent="1"/>
    </xf>
    <xf numFmtId="164" fontId="14" fillId="33" borderId="13" xfId="49" applyNumberFormat="1" applyFont="1" applyFill="1" applyBorder="1" applyAlignment="1">
      <alignment horizontal="right" indent="1"/>
    </xf>
    <xf numFmtId="173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64" fontId="14" fillId="33" borderId="15" xfId="49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17" xfId="0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27" xfId="0" applyNumberFormat="1" applyFont="1" applyFill="1" applyBorder="1" applyAlignment="1">
      <alignment horizontal="right" indent="4"/>
    </xf>
    <xf numFmtId="164" fontId="14" fillId="33" borderId="17" xfId="0" applyNumberFormat="1" applyFont="1" applyFill="1" applyBorder="1" applyAlignment="1">
      <alignment horizontal="center"/>
    </xf>
    <xf numFmtId="164" fontId="14" fillId="33" borderId="16" xfId="0" applyNumberFormat="1" applyFont="1" applyFill="1" applyBorder="1" applyAlignment="1">
      <alignment horizontal="right"/>
    </xf>
    <xf numFmtId="164" fontId="14" fillId="33" borderId="16" xfId="0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8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4"/>
    </xf>
    <xf numFmtId="178" fontId="14" fillId="33" borderId="0" xfId="0" applyNumberFormat="1" applyFont="1" applyFill="1" applyAlignment="1">
      <alignment horizontal="center"/>
    </xf>
    <xf numFmtId="185" fontId="14" fillId="33" borderId="0" xfId="0" applyNumberFormat="1" applyFont="1" applyFill="1" applyAlignment="1">
      <alignment/>
    </xf>
    <xf numFmtId="0" fontId="15" fillId="33" borderId="18" xfId="0" applyFont="1" applyFill="1" applyBorder="1" applyAlignment="1" applyProtection="1">
      <alignment/>
      <protection/>
    </xf>
    <xf numFmtId="185" fontId="14" fillId="33" borderId="0" xfId="0" applyNumberFormat="1" applyFont="1" applyFill="1" applyAlignment="1">
      <alignment horizontal="center"/>
    </xf>
    <xf numFmtId="172" fontId="14" fillId="33" borderId="0" xfId="0" applyNumberFormat="1" applyFont="1" applyFill="1" applyAlignment="1">
      <alignment horizontal="center"/>
    </xf>
    <xf numFmtId="187" fontId="21" fillId="33" borderId="0" xfId="0" applyNumberFormat="1" applyFont="1" applyFill="1" applyAlignment="1">
      <alignment/>
    </xf>
    <xf numFmtId="188" fontId="21" fillId="33" borderId="0" xfId="0" applyNumberFormat="1" applyFont="1" applyFill="1" applyAlignment="1">
      <alignment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horizontal="right" vertical="center" indent="3" readingOrder="1"/>
    </xf>
    <xf numFmtId="164" fontId="14" fillId="33" borderId="12" xfId="0" applyNumberFormat="1" applyFont="1" applyFill="1" applyBorder="1" applyAlignment="1">
      <alignment horizontal="right" vertical="center" indent="3" readingOrder="1"/>
    </xf>
    <xf numFmtId="195" fontId="11" fillId="33" borderId="15" xfId="0" applyNumberFormat="1" applyFont="1" applyFill="1" applyBorder="1" applyAlignment="1">
      <alignment horizontal="right" vertical="center" indent="3" readingOrder="1"/>
    </xf>
    <xf numFmtId="195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6" fillId="33" borderId="0" xfId="49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/>
    </xf>
    <xf numFmtId="203" fontId="11" fillId="33" borderId="0" xfId="0" applyNumberFormat="1" applyFont="1" applyFill="1" applyAlignment="1">
      <alignment horizontal="center"/>
    </xf>
    <xf numFmtId="204" fontId="21" fillId="33" borderId="0" xfId="0" applyNumberFormat="1" applyFont="1" applyFill="1" applyAlignment="1">
      <alignment/>
    </xf>
    <xf numFmtId="197" fontId="14" fillId="33" borderId="0" xfId="49" applyNumberFormat="1" applyFont="1" applyFill="1" applyBorder="1" applyAlignment="1">
      <alignment horizontal="right" vertical="center" indent="4"/>
    </xf>
    <xf numFmtId="192" fontId="14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62" fillId="32" borderId="0" xfId="0" applyFont="1" applyFill="1" applyAlignment="1">
      <alignment horizontal="left"/>
    </xf>
    <xf numFmtId="0" fontId="62" fillId="32" borderId="0" xfId="0" applyFont="1" applyFill="1" applyAlignment="1">
      <alignment/>
    </xf>
    <xf numFmtId="185" fontId="62" fillId="32" borderId="0" xfId="0" applyNumberFormat="1" applyFont="1" applyFill="1" applyAlignment="1">
      <alignment horizontal="left"/>
    </xf>
    <xf numFmtId="186" fontId="12" fillId="33" borderId="0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29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 indent="3"/>
    </xf>
    <xf numFmtId="0" fontId="12" fillId="32" borderId="0" xfId="0" applyFont="1" applyFill="1" applyBorder="1" applyAlignment="1">
      <alignment horizontal="left" vertical="top" indent="4"/>
    </xf>
    <xf numFmtId="198" fontId="14" fillId="33" borderId="0" xfId="0" applyNumberFormat="1" applyFont="1" applyFill="1" applyAlignment="1">
      <alignment/>
    </xf>
    <xf numFmtId="164" fontId="14" fillId="32" borderId="12" xfId="0" applyNumberFormat="1" applyFont="1" applyFill="1" applyBorder="1" applyAlignment="1">
      <alignment horizontal="right" vertical="center" indent="4" readingOrder="1"/>
    </xf>
    <xf numFmtId="166" fontId="12" fillId="33" borderId="0" xfId="0" applyNumberFormat="1" applyFont="1" applyFill="1" applyBorder="1" applyAlignment="1">
      <alignment horizontal="right" vertical="center" indent="1"/>
    </xf>
    <xf numFmtId="0" fontId="12" fillId="33" borderId="0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left" vertical="center" wrapText="1"/>
    </xf>
    <xf numFmtId="177" fontId="12" fillId="32" borderId="0" xfId="0" applyNumberFormat="1" applyFont="1" applyFill="1" applyBorder="1" applyAlignment="1">
      <alignment vertical="center"/>
    </xf>
    <xf numFmtId="176" fontId="62" fillId="32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/>
    </xf>
    <xf numFmtId="182" fontId="62" fillId="33" borderId="0" xfId="0" applyNumberFormat="1" applyFont="1" applyFill="1" applyBorder="1" applyAlignment="1">
      <alignment horizontal="left"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85" fontId="2" fillId="33" borderId="0" xfId="0" applyNumberFormat="1" applyFont="1" applyFill="1" applyAlignment="1">
      <alignment horizontal="center"/>
    </xf>
    <xf numFmtId="187" fontId="14" fillId="33" borderId="0" xfId="0" applyNumberFormat="1" applyFont="1" applyFill="1" applyAlignment="1">
      <alignment/>
    </xf>
    <xf numFmtId="38" fontId="21" fillId="32" borderId="0" xfId="0" applyNumberFormat="1" applyFont="1" applyFill="1" applyAlignment="1">
      <alignment/>
    </xf>
    <xf numFmtId="177" fontId="21" fillId="32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>
      <alignment horizontal="left" vertical="center" wrapText="1"/>
    </xf>
    <xf numFmtId="186" fontId="2" fillId="33" borderId="0" xfId="0" applyNumberFormat="1" applyFont="1" applyFill="1" applyAlignment="1">
      <alignment horizontal="right" vertical="center" wrapText="1"/>
    </xf>
    <xf numFmtId="175" fontId="62" fillId="33" borderId="0" xfId="0" applyNumberFormat="1" applyFont="1" applyFill="1" applyBorder="1" applyAlignment="1">
      <alignment horizontal="left"/>
    </xf>
    <xf numFmtId="38" fontId="83" fillId="33" borderId="0" xfId="49" applyNumberFormat="1" applyFont="1" applyFill="1" applyBorder="1" applyAlignment="1">
      <alignment horizontal="left" vertical="center" indent="3"/>
    </xf>
    <xf numFmtId="177" fontId="83" fillId="33" borderId="0" xfId="0" applyNumberFormat="1" applyFont="1" applyFill="1" applyBorder="1" applyAlignment="1">
      <alignment horizontal="left"/>
    </xf>
    <xf numFmtId="177" fontId="62" fillId="33" borderId="0" xfId="0" applyNumberFormat="1" applyFont="1" applyFill="1" applyBorder="1" applyAlignment="1">
      <alignment horizontal="left"/>
    </xf>
    <xf numFmtId="38" fontId="62" fillId="33" borderId="0" xfId="0" applyNumberFormat="1" applyFont="1" applyFill="1" applyBorder="1" applyAlignment="1">
      <alignment horizontal="center"/>
    </xf>
    <xf numFmtId="197" fontId="62" fillId="33" borderId="0" xfId="0" applyNumberFormat="1" applyFont="1" applyFill="1" applyBorder="1" applyAlignment="1">
      <alignment horizontal="left"/>
    </xf>
    <xf numFmtId="0" fontId="62" fillId="33" borderId="0" xfId="0" applyFont="1" applyFill="1" applyAlignment="1">
      <alignment/>
    </xf>
    <xf numFmtId="0" fontId="84" fillId="33" borderId="0" xfId="0" applyFont="1" applyFill="1" applyAlignment="1">
      <alignment/>
    </xf>
    <xf numFmtId="188" fontId="62" fillId="33" borderId="0" xfId="0" applyNumberFormat="1" applyFont="1" applyFill="1" applyAlignment="1">
      <alignment/>
    </xf>
    <xf numFmtId="180" fontId="62" fillId="32" borderId="0" xfId="0" applyNumberFormat="1" applyFont="1" applyFill="1" applyAlignment="1">
      <alignment/>
    </xf>
    <xf numFmtId="164" fontId="62" fillId="33" borderId="0" xfId="0" applyNumberFormat="1" applyFont="1" applyFill="1" applyAlignment="1">
      <alignment/>
    </xf>
    <xf numFmtId="165" fontId="62" fillId="32" borderId="0" xfId="0" applyNumberFormat="1" applyFont="1" applyFill="1" applyAlignment="1">
      <alignment/>
    </xf>
    <xf numFmtId="174" fontId="62" fillId="32" borderId="0" xfId="0" applyNumberFormat="1" applyFont="1" applyFill="1" applyAlignment="1">
      <alignment/>
    </xf>
    <xf numFmtId="186" fontId="62" fillId="33" borderId="0" xfId="0" applyNumberFormat="1" applyFont="1" applyFill="1" applyAlignment="1">
      <alignment/>
    </xf>
    <xf numFmtId="172" fontId="62" fillId="33" borderId="0" xfId="0" applyNumberFormat="1" applyFont="1" applyFill="1" applyAlignment="1">
      <alignment/>
    </xf>
    <xf numFmtId="0" fontId="62" fillId="33" borderId="0" xfId="0" applyNumberFormat="1" applyFont="1" applyFill="1" applyAlignment="1">
      <alignment/>
    </xf>
    <xf numFmtId="176" fontId="62" fillId="33" borderId="0" xfId="0" applyNumberFormat="1" applyFont="1" applyFill="1" applyAlignment="1">
      <alignment/>
    </xf>
    <xf numFmtId="206" fontId="62" fillId="33" borderId="0" xfId="0" applyNumberFormat="1" applyFont="1" applyFill="1" applyAlignment="1">
      <alignment/>
    </xf>
    <xf numFmtId="200" fontId="62" fillId="33" borderId="0" xfId="0" applyNumberFormat="1" applyFont="1" applyFill="1" applyAlignment="1">
      <alignment/>
    </xf>
    <xf numFmtId="180" fontId="62" fillId="33" borderId="0" xfId="0" applyNumberFormat="1" applyFont="1" applyFill="1" applyAlignment="1">
      <alignment/>
    </xf>
    <xf numFmtId="196" fontId="62" fillId="33" borderId="0" xfId="0" applyNumberFormat="1" applyFont="1" applyFill="1" applyAlignment="1">
      <alignment/>
    </xf>
    <xf numFmtId="174" fontId="62" fillId="33" borderId="0" xfId="0" applyNumberFormat="1" applyFont="1" applyFill="1" applyAlignment="1">
      <alignment/>
    </xf>
    <xf numFmtId="195" fontId="62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181" fontId="62" fillId="33" borderId="0" xfId="0" applyNumberFormat="1" applyFont="1" applyFill="1" applyAlignment="1">
      <alignment/>
    </xf>
    <xf numFmtId="164" fontId="81" fillId="33" borderId="0" xfId="0" applyNumberFormat="1" applyFont="1" applyFill="1" applyBorder="1" applyAlignment="1">
      <alignment horizontal="right" vertical="center" indent="3" readingOrder="1"/>
    </xf>
    <xf numFmtId="189" fontId="62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176" fontId="62" fillId="33" borderId="0" xfId="0" applyNumberFormat="1" applyFont="1" applyFill="1" applyAlignment="1">
      <alignment/>
    </xf>
    <xf numFmtId="202" fontId="62" fillId="33" borderId="0" xfId="0" applyNumberFormat="1" applyFont="1" applyFill="1" applyAlignment="1">
      <alignment/>
    </xf>
    <xf numFmtId="198" fontId="62" fillId="33" borderId="0" xfId="0" applyNumberFormat="1" applyFont="1" applyFill="1" applyAlignment="1">
      <alignment/>
    </xf>
    <xf numFmtId="1" fontId="62" fillId="33" borderId="0" xfId="0" applyNumberFormat="1" applyFont="1" applyFill="1" applyAlignment="1">
      <alignment/>
    </xf>
    <xf numFmtId="179" fontId="62" fillId="33" borderId="0" xfId="0" applyNumberFormat="1" applyFont="1" applyFill="1" applyAlignment="1">
      <alignment/>
    </xf>
    <xf numFmtId="187" fontId="62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177" fontId="83" fillId="33" borderId="0" xfId="0" applyNumberFormat="1" applyFont="1" applyFill="1" applyAlignment="1">
      <alignment/>
    </xf>
    <xf numFmtId="176" fontId="83" fillId="33" borderId="0" xfId="0" applyNumberFormat="1" applyFont="1" applyFill="1" applyAlignment="1">
      <alignment/>
    </xf>
    <xf numFmtId="0" fontId="83" fillId="33" borderId="0" xfId="0" applyFont="1" applyFill="1" applyBorder="1" applyAlignment="1">
      <alignment/>
    </xf>
    <xf numFmtId="38" fontId="83" fillId="33" borderId="0" xfId="49" applyNumberFormat="1" applyFont="1" applyFill="1" applyBorder="1" applyAlignment="1">
      <alignment horizontal="right" vertical="center" indent="4"/>
    </xf>
    <xf numFmtId="38" fontId="83" fillId="33" borderId="0" xfId="0" applyNumberFormat="1" applyFont="1" applyFill="1" applyAlignment="1">
      <alignment/>
    </xf>
    <xf numFmtId="183" fontId="83" fillId="33" borderId="0" xfId="0" applyNumberFormat="1" applyFont="1" applyFill="1" applyAlignment="1">
      <alignment/>
    </xf>
    <xf numFmtId="205" fontId="83" fillId="33" borderId="0" xfId="0" applyNumberFormat="1" applyFont="1" applyFill="1" applyAlignment="1">
      <alignment/>
    </xf>
    <xf numFmtId="0" fontId="83" fillId="33" borderId="0" xfId="0" applyFont="1" applyFill="1" applyBorder="1" applyAlignment="1">
      <alignment horizontal="left" indent="3"/>
    </xf>
    <xf numFmtId="0" fontId="83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/>
    </xf>
    <xf numFmtId="0" fontId="81" fillId="33" borderId="0" xfId="0" applyFont="1" applyFill="1" applyAlignment="1">
      <alignment vertical="center" wrapText="1"/>
    </xf>
    <xf numFmtId="0" fontId="81" fillId="33" borderId="0" xfId="0" applyFont="1" applyFill="1" applyAlignment="1">
      <alignment horizontal="left" vertical="center" wrapText="1"/>
    </xf>
    <xf numFmtId="0" fontId="83" fillId="33" borderId="0" xfId="0" applyFont="1" applyFill="1" applyAlignment="1">
      <alignment horizontal="center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>
      <alignment horizontal="left"/>
    </xf>
    <xf numFmtId="175" fontId="21" fillId="33" borderId="0" xfId="0" applyNumberFormat="1" applyFont="1" applyFill="1" applyBorder="1" applyAlignment="1">
      <alignment horizontal="left"/>
    </xf>
    <xf numFmtId="0" fontId="30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21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left"/>
    </xf>
    <xf numFmtId="176" fontId="21" fillId="32" borderId="0" xfId="0" applyNumberFormat="1" applyFont="1" applyFill="1" applyAlignment="1">
      <alignment/>
    </xf>
    <xf numFmtId="0" fontId="4" fillId="33" borderId="0" xfId="0" applyFont="1" applyFill="1" applyAlignment="1" applyProtection="1">
      <alignment wrapText="1"/>
      <protection/>
    </xf>
    <xf numFmtId="185" fontId="62" fillId="33" borderId="0" xfId="0" applyNumberFormat="1" applyFont="1" applyFill="1" applyAlignment="1">
      <alignment/>
    </xf>
    <xf numFmtId="185" fontId="84" fillId="33" borderId="0" xfId="0" applyNumberFormat="1" applyFont="1" applyFill="1" applyAlignment="1">
      <alignment horizontal="center"/>
    </xf>
    <xf numFmtId="164" fontId="83" fillId="33" borderId="0" xfId="0" applyNumberFormat="1" applyFont="1" applyFill="1" applyAlignment="1">
      <alignment/>
    </xf>
    <xf numFmtId="0" fontId="83" fillId="33" borderId="0" xfId="0" applyNumberFormat="1" applyFont="1" applyFill="1" applyAlignment="1">
      <alignment horizontal="center"/>
    </xf>
    <xf numFmtId="186" fontId="83" fillId="33" borderId="0" xfId="0" applyNumberFormat="1" applyFont="1" applyFill="1" applyAlignment="1">
      <alignment horizontal="center"/>
    </xf>
    <xf numFmtId="38" fontId="9" fillId="32" borderId="0" xfId="0" applyNumberFormat="1" applyFont="1" applyFill="1" applyAlignment="1">
      <alignment/>
    </xf>
    <xf numFmtId="43" fontId="85" fillId="33" borderId="0" xfId="49" applyFont="1" applyFill="1" applyAlignment="1">
      <alignment vertical="center"/>
    </xf>
    <xf numFmtId="38" fontId="11" fillId="33" borderId="0" xfId="0" applyNumberFormat="1" applyFont="1" applyFill="1" applyAlignment="1">
      <alignment horizontal="left" vertical="center"/>
    </xf>
    <xf numFmtId="38" fontId="11" fillId="33" borderId="0" xfId="0" applyNumberFormat="1" applyFont="1" applyFill="1" applyAlignment="1">
      <alignment vertical="center" wrapText="1"/>
    </xf>
    <xf numFmtId="43" fontId="86" fillId="33" borderId="0" xfId="49" applyFont="1" applyFill="1" applyAlignment="1">
      <alignment horizont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43" fontId="8" fillId="0" borderId="0" xfId="0" applyNumberFormat="1" applyFont="1" applyFill="1" applyBorder="1" applyAlignment="1">
      <alignment vertical="center"/>
    </xf>
    <xf numFmtId="195" fontId="10" fillId="33" borderId="15" xfId="0" applyNumberFormat="1" applyFont="1" applyFill="1" applyBorder="1" applyAlignment="1">
      <alignment horizontal="right" vertical="center" indent="4" readingOrder="1"/>
    </xf>
    <xf numFmtId="195" fontId="10" fillId="33" borderId="12" xfId="0" applyNumberFormat="1" applyFont="1" applyFill="1" applyBorder="1" applyAlignment="1">
      <alignment horizontal="right" vertical="center" indent="4" readingOrder="1"/>
    </xf>
    <xf numFmtId="195" fontId="11" fillId="33" borderId="15" xfId="0" applyNumberFormat="1" applyFont="1" applyFill="1" applyBorder="1" applyAlignment="1">
      <alignment horizontal="right" vertical="center" indent="4" readingOrder="1"/>
    </xf>
    <xf numFmtId="195" fontId="11" fillId="33" borderId="12" xfId="0" applyNumberFormat="1" applyFont="1" applyFill="1" applyBorder="1" applyAlignment="1">
      <alignment horizontal="right" vertical="center" indent="4" readingOrder="1"/>
    </xf>
    <xf numFmtId="195" fontId="5" fillId="33" borderId="12" xfId="49" applyNumberFormat="1" applyFont="1" applyFill="1" applyBorder="1" applyAlignment="1">
      <alignment horizontal="right" vertical="center" indent="5"/>
    </xf>
    <xf numFmtId="195" fontId="5" fillId="33" borderId="13" xfId="49" applyNumberFormat="1" applyFont="1" applyFill="1" applyBorder="1" applyAlignment="1">
      <alignment horizontal="right" vertical="center" indent="4"/>
    </xf>
    <xf numFmtId="195" fontId="14" fillId="33" borderId="12" xfId="49" applyNumberFormat="1" applyFont="1" applyFill="1" applyBorder="1" applyAlignment="1">
      <alignment horizontal="right" vertical="center" indent="5"/>
    </xf>
    <xf numFmtId="195" fontId="14" fillId="33" borderId="13" xfId="49" applyNumberFormat="1" applyFont="1" applyFill="1" applyBorder="1" applyAlignment="1">
      <alignment horizontal="right" vertical="center" indent="4"/>
    </xf>
    <xf numFmtId="0" fontId="2" fillId="32" borderId="0" xfId="0" applyFont="1" applyFill="1" applyAlignment="1">
      <alignment horizontal="left"/>
    </xf>
    <xf numFmtId="0" fontId="4" fillId="32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Alignment="1">
      <alignment horizontal="left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 wrapText="1"/>
    </xf>
    <xf numFmtId="171" fontId="2" fillId="32" borderId="0" xfId="0" applyNumberFormat="1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top"/>
    </xf>
    <xf numFmtId="0" fontId="15" fillId="32" borderId="10" xfId="0" applyFont="1" applyFill="1" applyBorder="1" applyAlignment="1">
      <alignment horizontal="left" vertical="center" indent="1"/>
    </xf>
    <xf numFmtId="0" fontId="15" fillId="32" borderId="14" xfId="0" applyFont="1" applyFill="1" applyBorder="1" applyAlignment="1">
      <alignment horizontal="left" vertical="center" indent="1"/>
    </xf>
    <xf numFmtId="38" fontId="15" fillId="32" borderId="11" xfId="49" applyNumberFormat="1" applyFont="1" applyFill="1" applyBorder="1" applyAlignment="1">
      <alignment horizontal="right" vertical="center" indent="4"/>
    </xf>
    <xf numFmtId="38" fontId="15" fillId="32" borderId="17" xfId="49" applyNumberFormat="1" applyFont="1" applyFill="1" applyBorder="1" applyAlignment="1">
      <alignment horizontal="right" vertical="center" indent="4"/>
    </xf>
    <xf numFmtId="38" fontId="15" fillId="32" borderId="11" xfId="49" applyNumberFormat="1" applyFont="1" applyFill="1" applyBorder="1" applyAlignment="1">
      <alignment horizontal="right" vertical="center" indent="3"/>
    </xf>
    <xf numFmtId="38" fontId="15" fillId="32" borderId="17" xfId="49" applyNumberFormat="1" applyFont="1" applyFill="1" applyBorder="1" applyAlignment="1">
      <alignment horizontal="right" vertical="center" indent="3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15" fontId="15" fillId="33" borderId="10" xfId="0" applyNumberFormat="1" applyFont="1" applyFill="1" applyBorder="1" applyAlignment="1" applyProtection="1">
      <alignment horizontal="center" vertical="center" wrapText="1"/>
      <protection/>
    </xf>
    <xf numFmtId="15" fontId="15" fillId="33" borderId="12" xfId="0" applyNumberFormat="1" applyFont="1" applyFill="1" applyBorder="1" applyAlignment="1" applyProtection="1">
      <alignment horizontal="center" vertical="center" wrapText="1"/>
      <protection/>
    </xf>
    <xf numFmtId="15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164" fontId="15" fillId="32" borderId="10" xfId="0" applyNumberFormat="1" applyFont="1" applyFill="1" applyBorder="1" applyAlignment="1">
      <alignment horizontal="right" vertical="center" indent="3" readingOrder="1"/>
    </xf>
    <xf numFmtId="164" fontId="15" fillId="32" borderId="14" xfId="0" applyNumberFormat="1" applyFont="1" applyFill="1" applyBorder="1" applyAlignment="1">
      <alignment horizontal="right" vertical="center" indent="3" readingOrder="1"/>
    </xf>
    <xf numFmtId="15" fontId="15" fillId="33" borderId="10" xfId="0" applyNumberFormat="1" applyFont="1" applyFill="1" applyBorder="1" applyAlignment="1" applyProtection="1">
      <alignment horizontal="center" vertical="center"/>
      <protection/>
    </xf>
    <xf numFmtId="15" fontId="15" fillId="33" borderId="12" xfId="0" applyNumberFormat="1" applyFont="1" applyFill="1" applyBorder="1" applyAlignment="1" applyProtection="1">
      <alignment horizontal="center" vertical="center"/>
      <protection/>
    </xf>
    <xf numFmtId="15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>
      <alignment horizontal="left" vertical="center" wrapText="1" indent="1" readingOrder="1"/>
    </xf>
    <xf numFmtId="0" fontId="15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164" fontId="15" fillId="33" borderId="10" xfId="0" applyNumberFormat="1" applyFont="1" applyFill="1" applyBorder="1" applyAlignment="1">
      <alignment horizontal="right" vertical="center" indent="4" readingOrder="1"/>
    </xf>
    <xf numFmtId="164" fontId="15" fillId="33" borderId="14" xfId="0" applyNumberFormat="1" applyFont="1" applyFill="1" applyBorder="1" applyAlignment="1">
      <alignment horizontal="right" vertical="center" indent="4" readingOrder="1"/>
    </xf>
    <xf numFmtId="165" fontId="15" fillId="32" borderId="10" xfId="0" applyNumberFormat="1" applyFont="1" applyFill="1" applyBorder="1" applyAlignment="1">
      <alignment horizontal="right" vertical="center" indent="3" readingOrder="1"/>
    </xf>
    <xf numFmtId="165" fontId="15" fillId="32" borderId="14" xfId="0" applyNumberFormat="1" applyFont="1" applyFill="1" applyBorder="1" applyAlignment="1">
      <alignment horizontal="right" vertical="center" indent="3" readingOrder="1"/>
    </xf>
    <xf numFmtId="0" fontId="2" fillId="32" borderId="0" xfId="0" applyFont="1" applyFill="1" applyBorder="1" applyAlignment="1">
      <alignment horizontal="left" vertical="center" wrapText="1" readingOrder="1"/>
    </xf>
    <xf numFmtId="165" fontId="15" fillId="32" borderId="10" xfId="0" applyNumberFormat="1" applyFont="1" applyFill="1" applyBorder="1" applyAlignment="1">
      <alignment horizontal="right" vertical="center" indent="4" readingOrder="1"/>
    </xf>
    <xf numFmtId="165" fontId="15" fillId="32" borderId="14" xfId="0" applyNumberFormat="1" applyFont="1" applyFill="1" applyBorder="1" applyAlignment="1">
      <alignment horizontal="right" vertical="center" indent="4" readingOrder="1"/>
    </xf>
    <xf numFmtId="0" fontId="15" fillId="33" borderId="10" xfId="0" applyFont="1" applyFill="1" applyBorder="1" applyAlignment="1">
      <alignment horizontal="left" vertical="center" readingOrder="1"/>
    </xf>
    <xf numFmtId="0" fontId="15" fillId="33" borderId="14" xfId="0" applyFont="1" applyFill="1" applyBorder="1" applyAlignment="1">
      <alignment horizontal="left" vertical="center" readingOrder="1"/>
    </xf>
    <xf numFmtId="0" fontId="15" fillId="33" borderId="18" xfId="0" applyFont="1" applyFill="1" applyBorder="1" applyAlignment="1">
      <alignment horizontal="left" vertical="center" readingOrder="1"/>
    </xf>
    <xf numFmtId="0" fontId="15" fillId="33" borderId="16" xfId="0" applyFont="1" applyFill="1" applyBorder="1" applyAlignment="1">
      <alignment horizontal="left" vertical="center" readingOrder="1"/>
    </xf>
    <xf numFmtId="164" fontId="15" fillId="33" borderId="10" xfId="0" applyNumberFormat="1" applyFont="1" applyFill="1" applyBorder="1" applyAlignment="1">
      <alignment horizontal="center" vertical="center" readingOrder="1"/>
    </xf>
    <xf numFmtId="164" fontId="15" fillId="33" borderId="14" xfId="0" applyNumberFormat="1" applyFont="1" applyFill="1" applyBorder="1" applyAlignment="1">
      <alignment horizontal="center" vertical="center" readingOrder="1"/>
    </xf>
    <xf numFmtId="38" fontId="15" fillId="33" borderId="10" xfId="49" applyNumberFormat="1" applyFont="1" applyFill="1" applyBorder="1" applyAlignment="1">
      <alignment horizontal="right" vertical="center" indent="4"/>
    </xf>
    <xf numFmtId="38" fontId="15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11" fillId="33" borderId="0" xfId="0" applyFont="1" applyFill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center" vertical="center"/>
    </xf>
    <xf numFmtId="164" fontId="15" fillId="33" borderId="16" xfId="0" applyNumberFormat="1" applyFont="1" applyFill="1" applyBorder="1" applyAlignment="1">
      <alignment horizontal="center" vertical="center"/>
    </xf>
    <xf numFmtId="164" fontId="15" fillId="33" borderId="28" xfId="0" applyNumberFormat="1" applyFont="1" applyFill="1" applyBorder="1" applyAlignment="1">
      <alignment horizontal="right" vertical="center" indent="1"/>
    </xf>
    <xf numFmtId="164" fontId="15" fillId="33" borderId="27" xfId="0" applyNumberFormat="1" applyFont="1" applyFill="1" applyBorder="1" applyAlignment="1">
      <alignment horizontal="right" vertical="center" indent="1"/>
    </xf>
    <xf numFmtId="164" fontId="15" fillId="33" borderId="11" xfId="0" applyNumberFormat="1" applyFont="1" applyFill="1" applyBorder="1" applyAlignment="1">
      <alignment horizontal="right" vertical="center" indent="1"/>
    </xf>
    <xf numFmtId="164" fontId="15" fillId="33" borderId="17" xfId="0" applyNumberFormat="1" applyFont="1" applyFill="1" applyBorder="1" applyAlignment="1">
      <alignment horizontal="right" vertical="center" indent="1"/>
    </xf>
    <xf numFmtId="164" fontId="15" fillId="33" borderId="11" xfId="0" applyNumberFormat="1" applyFont="1" applyFill="1" applyBorder="1" applyAlignment="1">
      <alignment horizontal="center" vertical="center"/>
    </xf>
    <xf numFmtId="164" fontId="15" fillId="33" borderId="17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vertical="center"/>
    </xf>
    <xf numFmtId="164" fontId="15" fillId="33" borderId="16" xfId="0" applyNumberFormat="1" applyFont="1" applyFill="1" applyBorder="1" applyAlignment="1">
      <alignment vertical="center"/>
    </xf>
    <xf numFmtId="164" fontId="15" fillId="33" borderId="28" xfId="0" applyNumberFormat="1" applyFont="1" applyFill="1" applyBorder="1" applyAlignment="1">
      <alignment horizontal="right" vertical="center"/>
    </xf>
    <xf numFmtId="164" fontId="15" fillId="33" borderId="27" xfId="0" applyNumberFormat="1" applyFont="1" applyFill="1" applyBorder="1" applyAlignment="1">
      <alignment horizontal="right" vertical="center"/>
    </xf>
    <xf numFmtId="164" fontId="15" fillId="33" borderId="32" xfId="0" applyNumberFormat="1" applyFont="1" applyFill="1" applyBorder="1" applyAlignment="1">
      <alignment horizontal="center" vertical="center"/>
    </xf>
    <xf numFmtId="164" fontId="15" fillId="33" borderId="33" xfId="0" applyNumberFormat="1" applyFont="1" applyFill="1" applyBorder="1" applyAlignment="1">
      <alignment horizontal="center" vertical="center"/>
    </xf>
    <xf numFmtId="164" fontId="15" fillId="33" borderId="34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right" vertical="center"/>
    </xf>
    <xf numFmtId="164" fontId="15" fillId="33" borderId="16" xfId="0" applyNumberFormat="1" applyFont="1" applyFill="1" applyBorder="1" applyAlignment="1">
      <alignment horizontal="right" vertical="center"/>
    </xf>
    <xf numFmtId="164" fontId="15" fillId="33" borderId="18" xfId="0" applyNumberFormat="1" applyFont="1" applyFill="1" applyBorder="1" applyAlignment="1">
      <alignment horizontal="right" vertical="center" indent="1"/>
    </xf>
    <xf numFmtId="164" fontId="15" fillId="33" borderId="16" xfId="0" applyNumberFormat="1" applyFont="1" applyFill="1" applyBorder="1" applyAlignment="1">
      <alignment horizontal="right" vertical="center" indent="1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0.9374201613618894</c:v>
                </c:pt>
                <c:pt idx="1">
                  <c:v>0.06257983863811058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055"/>
          <c:y val="0.06725"/>
          <c:w val="0.59525"/>
          <c:h val="0.810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Cuadros'!$H$21:$H$35</c:f>
              <c:strCache>
                <c:ptCount val="15"/>
                <c:pt idx="0">
                  <c:v>  MEF  1/</c:v>
                </c:pt>
                <c:pt idx="1">
                  <c:v>BBVA Continental-Scotiabank-Sindic.</c:v>
                </c:pt>
                <c:pt idx="2">
                  <c:v>Bco. Interameric. Desarrollo (BID)</c:v>
                </c:pt>
                <c:pt idx="3">
                  <c:v>Bco. Internacional de  Reconstrucción y Fomento (BIRF)</c:v>
                </c:pt>
                <c:pt idx="4">
                  <c:v>  BBVA B. Continental</c:v>
                </c:pt>
                <c:pt idx="5">
                  <c:v>  Bco. Scotiabank</c:v>
                </c:pt>
                <c:pt idx="6">
                  <c:v>  Bco. Agropecuario</c:v>
                </c:pt>
                <c:pt idx="7">
                  <c:v>  Bco. de la Nación</c:v>
                </c:pt>
                <c:pt idx="8">
                  <c:v>  Bco. de Comercio</c:v>
                </c:pt>
                <c:pt idx="9">
                  <c:v>  Bco. de Crédito</c:v>
                </c:pt>
                <c:pt idx="10">
                  <c:v>  Caja Metropolitano de Lima</c:v>
                </c:pt>
                <c:pt idx="11">
                  <c:v>  Bco. Internacional del Perú</c:v>
                </c:pt>
                <c:pt idx="12">
                  <c:v>  Bco. Financiero</c:v>
                </c:pt>
                <c:pt idx="13">
                  <c:v>Coop. Ahorro y Crédito Sto. Cristo de Bagazan</c:v>
                </c:pt>
                <c:pt idx="14">
                  <c:v>  Bonistas</c:v>
                </c:pt>
              </c:strCache>
            </c:strRef>
          </c:cat>
          <c:val>
            <c:numRef>
              <c:f>'Resumen Cuadros'!$K$21:$K$35</c:f>
              <c:numCache>
                <c:ptCount val="15"/>
                <c:pt idx="0">
                  <c:v>0.7629937658889138</c:v>
                </c:pt>
                <c:pt idx="1">
                  <c:v>0.14096644682133483</c:v>
                </c:pt>
                <c:pt idx="2">
                  <c:v>0.04071187555746717</c:v>
                </c:pt>
                <c:pt idx="3">
                  <c:v>0.021867963080643406</c:v>
                </c:pt>
                <c:pt idx="4">
                  <c:v>0.01011565367825023</c:v>
                </c:pt>
                <c:pt idx="5">
                  <c:v>0.007528755884140721</c:v>
                </c:pt>
                <c:pt idx="6">
                  <c:v>0.007886240020108584</c:v>
                </c:pt>
                <c:pt idx="7">
                  <c:v>0</c:v>
                </c:pt>
                <c:pt idx="8">
                  <c:v>0.005845124834086249</c:v>
                </c:pt>
                <c:pt idx="9">
                  <c:v>0.0005711496182696894</c:v>
                </c:pt>
                <c:pt idx="10">
                  <c:v>0.00046369033258397067</c:v>
                </c:pt>
                <c:pt idx="11">
                  <c:v>0.0007204082896835137</c:v>
                </c:pt>
                <c:pt idx="12">
                  <c:v>0.0003013863863758132</c:v>
                </c:pt>
                <c:pt idx="13">
                  <c:v>2.7539608142247523E-05</c:v>
                </c:pt>
                <c:pt idx="14">
                  <c:v>0</c:v>
                </c:pt>
              </c:numCache>
            </c:numRef>
          </c:val>
        </c:ser>
        <c:gapWidth val="100"/>
        <c:axId val="63300061"/>
        <c:axId val="32829638"/>
      </c:barChart>
      <c:catAx>
        <c:axId val="63300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330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0.6068058547515562</c:v>
                </c:pt>
                <c:pt idx="1">
                  <c:v>0.39319414524844365</c:v>
                </c:pt>
              </c:numCache>
            </c:numRef>
          </c:val>
        </c:ser>
        <c:firstSliceAng val="15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5"/>
        </c:manualLayout>
      </c:layout>
      <c:pieChart>
        <c:varyColors val="1"/>
        <c:ser>
          <c:idx val="0"/>
          <c:order val="0"/>
          <c:tx>
            <c:strRef>
              <c:f>'Resumen Cuadros'!$B$35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Cuadros'!$B$37:$B$40</c:f>
              <c:strCache>
                <c:ptCount val="4"/>
                <c:pt idx="0">
                  <c:v>Nuevos 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Cuadros'!$E$37:$E$40</c:f>
              <c:numCache>
                <c:ptCount val="4"/>
                <c:pt idx="0">
                  <c:v>0.7703385349408625</c:v>
                </c:pt>
                <c:pt idx="1">
                  <c:v>0.14937900107225582</c:v>
                </c:pt>
                <c:pt idx="2">
                  <c:v>0.06431223203563309</c:v>
                </c:pt>
                <c:pt idx="3">
                  <c:v>0.015970231951248675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Cuadros'!$E$48:$E$49</c:f>
              <c:numCache>
                <c:ptCount val="2"/>
                <c:pt idx="0">
                  <c:v>0.9910238781041062</c:v>
                </c:pt>
                <c:pt idx="1">
                  <c:v>0.008976121895893762</c:v>
                </c:pt>
              </c:numCache>
            </c:numRef>
          </c:val>
        </c:ser>
        <c:firstSliceAng val="9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11225"/>
          <c:w val="0.69775"/>
          <c:h val="0.845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6,3%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0.7629937658889135</c:v>
                </c:pt>
                <c:pt idx="1">
                  <c:v>0.17442639547297578</c:v>
                </c:pt>
                <c:pt idx="2">
                  <c:v>0.06257983863811055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Cuadros'!$I$43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'Resumen Cuadros'!$H$44:$H$49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'Resumen Cuadros'!$I$44:$I$49</c:f>
              <c:numCache>
                <c:ptCount val="6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</c:numCache>
            </c:numRef>
          </c:val>
        </c:ser>
        <c:ser>
          <c:idx val="1"/>
          <c:order val="1"/>
          <c:tx>
            <c:strRef>
              <c:f>'Resumen Cuadros'!$J$43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'Resumen Cuadros'!$H$44:$H$49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'Resumen Cuadros'!$J$44:$J$49</c:f>
              <c:numCache>
                <c:ptCount val="6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</c:numCache>
            </c:numRef>
          </c:val>
        </c:ser>
        <c:overlap val="-25"/>
        <c:axId val="27031287"/>
        <c:axId val="41954992"/>
      </c:bar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</c:scaling>
        <c:axPos val="l"/>
        <c:delete val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Serv'!$B$15:$C$44</c:f>
              <c:multiLvlStrCache/>
            </c:multiLvlStrRef>
          </c:cat>
          <c:val>
            <c:numRef>
              <c:f>'Total de Proy Serv'!$J$15:$J$41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Serv'!$B$15:$B$41</c:f>
              <c:numCache/>
            </c:numRef>
          </c:cat>
          <c:val>
            <c:numRef>
              <c:f>'Total de Proy Serv'!$M$15:$M$41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Serv'!$B$15:$B$41</c:f>
              <c:numCache/>
            </c:numRef>
          </c:cat>
          <c:val>
            <c:numRef>
              <c:f>'Total de Proy Serv'!$G$15:$G$41</c:f>
              <c:numCache/>
            </c:numRef>
          </c:val>
          <c:smooth val="0"/>
        </c:ser>
        <c:marker val="1"/>
        <c:axId val="42050609"/>
        <c:axId val="42911162"/>
      </c:lineChart>
      <c:catAx>
        <c:axId val="4205060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11162"/>
        <c:crosses val="autoZero"/>
        <c:auto val="1"/>
        <c:lblOffset val="100"/>
        <c:tickLblSkip val="2"/>
        <c:tickMarkSkip val="2"/>
        <c:noMultiLvlLbl val="0"/>
      </c:catAx>
      <c:valAx>
        <c:axId val="4291116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060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675"/>
          <c:w val="0.20325"/>
          <c:h val="0.2392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hyperlink" Target="#Indice!A1" /><Relationship Id="rId7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9</xdr:col>
      <xdr:colOff>361950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11</xdr:row>
      <xdr:rowOff>19050</xdr:rowOff>
    </xdr:from>
    <xdr:to>
      <xdr:col>21</xdr:col>
      <xdr:colOff>714375</xdr:colOff>
      <xdr:row>28</xdr:row>
      <xdr:rowOff>76200</xdr:rowOff>
    </xdr:to>
    <xdr:graphicFrame>
      <xdr:nvGraphicFramePr>
        <xdr:cNvPr id="3" name="4 Gráfico"/>
        <xdr:cNvGraphicFramePr/>
      </xdr:nvGraphicFramePr>
      <xdr:xfrm>
        <a:off x="10601325" y="2257425"/>
        <a:ext cx="6600825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4" name="Picture 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457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7</xdr:col>
      <xdr:colOff>657225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0"/>
          <a:ext cx="4381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219075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286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371475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95250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781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7</xdr:col>
      <xdr:colOff>171450</xdr:colOff>
      <xdr:row>0</xdr:row>
      <xdr:rowOff>28575</xdr:rowOff>
    </xdr:from>
    <xdr:to>
      <xdr:col>7</xdr:col>
      <xdr:colOff>638175</xdr:colOff>
      <xdr:row>2</xdr:row>
      <xdr:rowOff>57150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2857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704850</xdr:colOff>
      <xdr:row>40</xdr:row>
      <xdr:rowOff>57150</xdr:rowOff>
    </xdr:from>
    <xdr:to>
      <xdr:col>12</xdr:col>
      <xdr:colOff>704850</xdr:colOff>
      <xdr:row>52</xdr:row>
      <xdr:rowOff>19050</xdr:rowOff>
    </xdr:to>
    <xdr:graphicFrame>
      <xdr:nvGraphicFramePr>
        <xdr:cNvPr id="8" name="10 Gráfico"/>
        <xdr:cNvGraphicFramePr/>
      </xdr:nvGraphicFramePr>
      <xdr:xfrm>
        <a:off x="7515225" y="9696450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438150</xdr:colOff>
      <xdr:row>40</xdr:row>
      <xdr:rowOff>142875</xdr:rowOff>
    </xdr:from>
    <xdr:to>
      <xdr:col>6</xdr:col>
      <xdr:colOff>47625</xdr:colOff>
      <xdr:row>52</xdr:row>
      <xdr:rowOff>161925</xdr:rowOff>
    </xdr:to>
    <xdr:graphicFrame>
      <xdr:nvGraphicFramePr>
        <xdr:cNvPr id="10" name="11 Gráfico"/>
        <xdr:cNvGraphicFramePr/>
      </xdr:nvGraphicFramePr>
      <xdr:xfrm>
        <a:off x="561975" y="9782175"/>
        <a:ext cx="5181600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38100</xdr:rowOff>
    </xdr:from>
    <xdr:to>
      <xdr:col>3</xdr:col>
      <xdr:colOff>1162050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8100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503" t="s">
        <v>12</v>
      </c>
      <c r="C6" s="503"/>
      <c r="D6" s="503"/>
      <c r="E6" s="503"/>
      <c r="F6" s="503"/>
      <c r="G6" s="503"/>
      <c r="H6" s="503"/>
      <c r="I6" s="503"/>
      <c r="J6" s="503"/>
    </row>
    <row r="7" spans="2:10" ht="24.75" customHeight="1">
      <c r="B7" s="504" t="s">
        <v>305</v>
      </c>
      <c r="C7" s="504"/>
      <c r="D7" s="504"/>
      <c r="E7" s="504"/>
      <c r="F7" s="504"/>
      <c r="G7" s="504"/>
      <c r="H7" s="504"/>
      <c r="I7" s="504"/>
      <c r="J7" s="504"/>
    </row>
    <row r="8" spans="2:8" ht="19.5" customHeight="1">
      <c r="B8" s="3"/>
      <c r="C8" s="3"/>
      <c r="D8" s="4"/>
      <c r="E8" s="5"/>
      <c r="F8" s="5"/>
      <c r="G8" s="6"/>
      <c r="H8" s="6"/>
    </row>
    <row r="9" spans="2:8" ht="19.5" customHeight="1">
      <c r="B9" s="7"/>
      <c r="C9" s="7"/>
      <c r="D9" s="8" t="s">
        <v>68</v>
      </c>
      <c r="E9" s="5"/>
      <c r="F9" s="5"/>
      <c r="G9" s="6"/>
      <c r="H9" s="6"/>
    </row>
    <row r="10" spans="3:8" ht="19.5" customHeight="1">
      <c r="C10" s="7"/>
      <c r="D10" s="9" t="s">
        <v>60</v>
      </c>
      <c r="E10" s="5"/>
      <c r="F10" s="5"/>
      <c r="G10" s="6"/>
      <c r="H10" s="6"/>
    </row>
    <row r="11" spans="3:8" ht="19.5" customHeight="1">
      <c r="C11" s="7"/>
      <c r="D11" s="8" t="s">
        <v>61</v>
      </c>
      <c r="E11" s="5"/>
      <c r="F11" s="5"/>
      <c r="G11" s="6"/>
      <c r="H11" s="6"/>
    </row>
    <row r="12" spans="3:8" ht="9.75" customHeight="1">
      <c r="C12" s="7"/>
      <c r="D12" s="8"/>
      <c r="E12" s="5"/>
      <c r="F12" s="5"/>
      <c r="G12" s="6"/>
      <c r="H12" s="6"/>
    </row>
    <row r="13" spans="2:8" ht="19.5" customHeight="1">
      <c r="B13" s="10" t="s">
        <v>23</v>
      </c>
      <c r="C13" s="10" t="s">
        <v>1</v>
      </c>
      <c r="D13" s="138" t="s">
        <v>300</v>
      </c>
      <c r="E13" s="5"/>
      <c r="F13" s="5"/>
      <c r="G13" s="6"/>
      <c r="H13" s="6"/>
    </row>
    <row r="14" spans="2:8" ht="19.5" customHeight="1">
      <c r="B14" s="10" t="s">
        <v>24</v>
      </c>
      <c r="C14" s="10" t="s">
        <v>1</v>
      </c>
      <c r="D14" s="8" t="s">
        <v>112</v>
      </c>
      <c r="E14" s="5"/>
      <c r="F14" s="5"/>
      <c r="G14" s="6"/>
      <c r="H14" s="6"/>
    </row>
    <row r="15" spans="2:8" ht="19.5" customHeight="1">
      <c r="B15" s="10" t="s">
        <v>25</v>
      </c>
      <c r="C15" s="10" t="s">
        <v>1</v>
      </c>
      <c r="D15" s="11" t="s">
        <v>71</v>
      </c>
      <c r="E15" s="5"/>
      <c r="F15" s="5"/>
      <c r="G15" s="6"/>
      <c r="H15" s="6"/>
    </row>
    <row r="16" spans="2:8" ht="19.5" customHeight="1">
      <c r="B16" s="10" t="s">
        <v>26</v>
      </c>
      <c r="C16" s="10" t="s">
        <v>1</v>
      </c>
      <c r="D16" s="8" t="s">
        <v>178</v>
      </c>
      <c r="E16" s="5"/>
      <c r="F16" s="5"/>
      <c r="G16" s="6"/>
      <c r="H16" s="6"/>
    </row>
    <row r="17" spans="2:8" ht="19.5" customHeight="1">
      <c r="B17" s="10" t="s">
        <v>27</v>
      </c>
      <c r="C17" s="10" t="s">
        <v>1</v>
      </c>
      <c r="D17" s="8" t="s">
        <v>133</v>
      </c>
      <c r="E17" s="5"/>
      <c r="F17" s="5"/>
      <c r="G17" s="6"/>
      <c r="H17" s="6"/>
    </row>
    <row r="18" spans="2:8" ht="19.5" customHeight="1">
      <c r="B18" s="10" t="s">
        <v>28</v>
      </c>
      <c r="C18" s="10"/>
      <c r="D18" s="12" t="s">
        <v>177</v>
      </c>
      <c r="E18" s="5"/>
      <c r="F18" s="5"/>
      <c r="G18" s="6"/>
      <c r="H18" s="6"/>
    </row>
    <row r="19" spans="2:4" ht="19.5" customHeight="1">
      <c r="B19" s="10" t="s">
        <v>176</v>
      </c>
      <c r="C19" s="10" t="s">
        <v>1</v>
      </c>
      <c r="D19" s="8" t="s">
        <v>301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9" location="Portada!A1" display="PORTADA"/>
    <hyperlink ref="D10" location="'Resumen Cuadros'!A1" display="RESUMEN DE CUADR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C147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5"/>
  <cols>
    <col min="1" max="1" width="4.140625" style="128" customWidth="1"/>
    <col min="2" max="2" width="73.00390625" style="128" customWidth="1"/>
    <col min="3" max="4" width="22.7109375" style="128" customWidth="1"/>
    <col min="5" max="5" width="11.421875" style="455" customWidth="1"/>
    <col min="6" max="6" width="13.8515625" style="455" bestFit="1" customWidth="1"/>
    <col min="7" max="7" width="15.57421875" style="455" customWidth="1"/>
    <col min="8" max="8" width="19.421875" style="455" bestFit="1" customWidth="1"/>
    <col min="9" max="9" width="17.28125" style="455" customWidth="1"/>
    <col min="10" max="10" width="11.421875" style="455" customWidth="1"/>
    <col min="11" max="16384" width="11.421875" style="128" customWidth="1"/>
  </cols>
  <sheetData>
    <row r="1" ht="15"/>
    <row r="2" ht="15"/>
    <row r="3" ht="15"/>
    <row r="5" spans="2:4" ht="15.75" customHeight="1">
      <c r="B5" s="169" t="s">
        <v>28</v>
      </c>
      <c r="C5" s="169"/>
      <c r="D5" s="169"/>
    </row>
    <row r="6" spans="2:4" ht="15.75" customHeight="1">
      <c r="B6" s="544" t="s">
        <v>175</v>
      </c>
      <c r="C6" s="544"/>
      <c r="D6" s="544"/>
    </row>
    <row r="7" spans="2:4" ht="15.75" customHeight="1">
      <c r="B7" s="543" t="s">
        <v>90</v>
      </c>
      <c r="C7" s="543"/>
      <c r="D7" s="543"/>
    </row>
    <row r="8" spans="2:4" ht="15.75" customHeight="1">
      <c r="B8" s="543" t="s">
        <v>177</v>
      </c>
      <c r="C8" s="543"/>
      <c r="D8" s="543"/>
    </row>
    <row r="9" spans="2:7" ht="15" customHeight="1">
      <c r="B9" s="539" t="str">
        <f>+Acreedor!B80</f>
        <v>Al 31 de diciembre de 2014</v>
      </c>
      <c r="C9" s="539"/>
      <c r="D9" s="469"/>
      <c r="G9" s="456"/>
    </row>
    <row r="10" spans="2:4" ht="7.5" customHeight="1">
      <c r="B10" s="418"/>
      <c r="C10" s="418"/>
      <c r="D10" s="470"/>
    </row>
    <row r="11" spans="2:4" ht="12" customHeight="1">
      <c r="B11" s="586" t="s">
        <v>154</v>
      </c>
      <c r="C11" s="580" t="s">
        <v>69</v>
      </c>
      <c r="D11" s="583" t="s">
        <v>70</v>
      </c>
    </row>
    <row r="12" spans="2:4" ht="12" customHeight="1">
      <c r="B12" s="587"/>
      <c r="C12" s="581"/>
      <c r="D12" s="584"/>
    </row>
    <row r="13" spans="2:7" ht="12" customHeight="1">
      <c r="B13" s="588"/>
      <c r="C13" s="582"/>
      <c r="D13" s="585"/>
      <c r="G13" s="291">
        <v>2.989</v>
      </c>
    </row>
    <row r="14" spans="2:4" ht="11.25" customHeight="1">
      <c r="B14" s="191"/>
      <c r="C14" s="179"/>
      <c r="D14" s="192"/>
    </row>
    <row r="15" spans="2:6" ht="20.25" customHeight="1">
      <c r="B15" s="193" t="s">
        <v>199</v>
      </c>
      <c r="C15" s="164">
        <f>SUM(C17:C29)</f>
        <v>487347.1703100001</v>
      </c>
      <c r="D15" s="194">
        <f>SUM(D17:D29)</f>
        <v>1456680.69205659</v>
      </c>
      <c r="F15" s="457"/>
    </row>
    <row r="16" spans="2:4" ht="7.5" customHeight="1">
      <c r="B16" s="195"/>
      <c r="C16" s="164"/>
      <c r="D16" s="194"/>
    </row>
    <row r="17" spans="2:4" ht="16.5" customHeight="1">
      <c r="B17" s="132" t="s">
        <v>158</v>
      </c>
      <c r="C17" s="133">
        <v>97317.22555</v>
      </c>
      <c r="D17" s="134">
        <f aca="true" t="shared" si="0" ref="D17:D29">+C17*$G$13</f>
        <v>290881.18716895</v>
      </c>
    </row>
    <row r="18" spans="2:9" ht="16.5" customHeight="1">
      <c r="B18" s="132" t="s">
        <v>155</v>
      </c>
      <c r="C18" s="133">
        <v>67631.42107000001</v>
      </c>
      <c r="D18" s="134">
        <f t="shared" si="0"/>
        <v>202150.31757823002</v>
      </c>
      <c r="H18" s="458"/>
      <c r="I18" s="458"/>
    </row>
    <row r="19" spans="2:9" ht="16.5" customHeight="1">
      <c r="B19" s="132" t="s">
        <v>242</v>
      </c>
      <c r="C19" s="133">
        <v>57834.73618</v>
      </c>
      <c r="D19" s="134">
        <f t="shared" si="0"/>
        <v>172868.02644202</v>
      </c>
      <c r="H19" s="459"/>
      <c r="I19" s="459"/>
    </row>
    <row r="20" spans="2:9" ht="16.5" customHeight="1">
      <c r="B20" s="132" t="s">
        <v>208</v>
      </c>
      <c r="C20" s="133">
        <v>77636.54615</v>
      </c>
      <c r="D20" s="134">
        <f t="shared" si="0"/>
        <v>232055.63644234996</v>
      </c>
      <c r="H20" s="459"/>
      <c r="I20" s="459"/>
    </row>
    <row r="21" spans="2:9" ht="16.5" customHeight="1">
      <c r="B21" s="132" t="s">
        <v>156</v>
      </c>
      <c r="C21" s="133">
        <v>53459.56005000001</v>
      </c>
      <c r="D21" s="134">
        <f t="shared" si="0"/>
        <v>159790.62498945</v>
      </c>
      <c r="E21" s="460"/>
      <c r="H21" s="459"/>
      <c r="I21" s="459"/>
    </row>
    <row r="22" spans="2:9" ht="16.5" customHeight="1">
      <c r="B22" s="132" t="s">
        <v>157</v>
      </c>
      <c r="C22" s="133">
        <v>50823.01773</v>
      </c>
      <c r="D22" s="134">
        <f t="shared" si="0"/>
        <v>151909.99999496998</v>
      </c>
      <c r="H22" s="459"/>
      <c r="I22" s="459"/>
    </row>
    <row r="23" spans="2:4" ht="16.5" customHeight="1">
      <c r="B23" s="132" t="s">
        <v>184</v>
      </c>
      <c r="C23" s="133">
        <v>43076.38027</v>
      </c>
      <c r="D23" s="134">
        <f t="shared" si="0"/>
        <v>128755.30062703</v>
      </c>
    </row>
    <row r="24" spans="2:4" ht="16.5" customHeight="1">
      <c r="B24" s="132" t="s">
        <v>209</v>
      </c>
      <c r="C24" s="133">
        <v>19463.624600000003</v>
      </c>
      <c r="D24" s="134">
        <f t="shared" si="0"/>
        <v>58176.773929400006</v>
      </c>
    </row>
    <row r="25" spans="2:9" ht="16.5" customHeight="1">
      <c r="B25" s="132" t="s">
        <v>285</v>
      </c>
      <c r="C25" s="133">
        <v>11040.48158</v>
      </c>
      <c r="D25" s="134">
        <f t="shared" si="0"/>
        <v>32999.99944262</v>
      </c>
      <c r="H25" s="458"/>
      <c r="I25" s="458"/>
    </row>
    <row r="26" spans="2:4" ht="16.5" customHeight="1">
      <c r="B26" s="132" t="s">
        <v>210</v>
      </c>
      <c r="C26" s="133">
        <v>3754.9987300000003</v>
      </c>
      <c r="D26" s="134">
        <f t="shared" si="0"/>
        <v>11223.69120397</v>
      </c>
    </row>
    <row r="27" spans="2:4" ht="16.5" customHeight="1">
      <c r="B27" s="132" t="s">
        <v>272</v>
      </c>
      <c r="C27" s="133">
        <v>2544.8167799999997</v>
      </c>
      <c r="D27" s="134">
        <f t="shared" si="0"/>
        <v>7606.457355419999</v>
      </c>
    </row>
    <row r="28" spans="2:9" ht="16.5" customHeight="1">
      <c r="B28" s="132" t="s">
        <v>240</v>
      </c>
      <c r="C28" s="133">
        <v>1720.59351</v>
      </c>
      <c r="D28" s="134">
        <f t="shared" si="0"/>
        <v>5142.854001389999</v>
      </c>
      <c r="H28" s="459"/>
      <c r="I28" s="459"/>
    </row>
    <row r="29" spans="2:4" ht="16.5" customHeight="1">
      <c r="B29" s="132" t="s">
        <v>241</v>
      </c>
      <c r="C29" s="133">
        <v>1043.76811</v>
      </c>
      <c r="D29" s="134">
        <f t="shared" si="0"/>
        <v>3119.82288079</v>
      </c>
    </row>
    <row r="30" spans="2:4" ht="13.5" customHeight="1">
      <c r="B30" s="132"/>
      <c r="C30" s="133"/>
      <c r="D30" s="134"/>
    </row>
    <row r="31" spans="2:7" ht="15" customHeight="1">
      <c r="B31" s="196" t="s">
        <v>200</v>
      </c>
      <c r="C31" s="164">
        <f>SUM(C33:C95)</f>
        <v>308579.0372599999</v>
      </c>
      <c r="D31" s="164">
        <f>SUM(D33:D95)</f>
        <v>922342.7423701399</v>
      </c>
      <c r="G31" s="461"/>
    </row>
    <row r="32" spans="2:4" ht="7.5" customHeight="1">
      <c r="B32" s="197"/>
      <c r="C32" s="164"/>
      <c r="D32" s="194"/>
    </row>
    <row r="33" spans="2:6" ht="16.5" customHeight="1">
      <c r="B33" s="132" t="s">
        <v>159</v>
      </c>
      <c r="C33" s="133">
        <v>168648.57184000002</v>
      </c>
      <c r="D33" s="134">
        <f aca="true" t="shared" si="1" ref="D33:D64">+C33*$G$13</f>
        <v>504090.58122976</v>
      </c>
      <c r="F33" s="462"/>
    </row>
    <row r="34" spans="2:6" ht="16.5" customHeight="1">
      <c r="B34" s="132" t="s">
        <v>228</v>
      </c>
      <c r="C34" s="133">
        <v>20097.13517</v>
      </c>
      <c r="D34" s="134">
        <f t="shared" si="1"/>
        <v>60070.33702313</v>
      </c>
      <c r="F34" s="462"/>
    </row>
    <row r="35" spans="2:6" ht="17.25" customHeight="1">
      <c r="B35" s="132" t="s">
        <v>275</v>
      </c>
      <c r="C35" s="133">
        <v>15414.42547</v>
      </c>
      <c r="D35" s="134">
        <f t="shared" si="1"/>
        <v>46073.71772983</v>
      </c>
      <c r="F35" s="462"/>
    </row>
    <row r="36" spans="2:6" ht="16.5" customHeight="1">
      <c r="B36" s="132" t="s">
        <v>227</v>
      </c>
      <c r="C36" s="133">
        <v>9649.14877</v>
      </c>
      <c r="D36" s="134">
        <f t="shared" si="1"/>
        <v>28841.305673529998</v>
      </c>
      <c r="F36" s="462"/>
    </row>
    <row r="37" spans="2:6" ht="16.5" customHeight="1">
      <c r="B37" s="132" t="s">
        <v>160</v>
      </c>
      <c r="C37" s="133">
        <v>6289.23805</v>
      </c>
      <c r="D37" s="134">
        <f t="shared" si="1"/>
        <v>18798.53253145</v>
      </c>
      <c r="F37" s="462"/>
    </row>
    <row r="38" spans="2:6" ht="16.5" customHeight="1">
      <c r="B38" s="132" t="s">
        <v>268</v>
      </c>
      <c r="C38" s="133">
        <v>5672.05165</v>
      </c>
      <c r="D38" s="134">
        <f t="shared" si="1"/>
        <v>16953.76238185</v>
      </c>
      <c r="F38" s="462"/>
    </row>
    <row r="39" spans="2:6" ht="16.5" customHeight="1">
      <c r="B39" s="132" t="s">
        <v>288</v>
      </c>
      <c r="C39" s="133">
        <v>5581.624059999999</v>
      </c>
      <c r="D39" s="134">
        <f t="shared" si="1"/>
        <v>16683.474315339998</v>
      </c>
      <c r="F39" s="460"/>
    </row>
    <row r="40" spans="2:8" ht="16.5" customHeight="1">
      <c r="B40" s="132" t="s">
        <v>283</v>
      </c>
      <c r="C40" s="133">
        <v>5280.038030000001</v>
      </c>
      <c r="D40" s="134">
        <f t="shared" si="1"/>
        <v>15782.03367167</v>
      </c>
      <c r="F40" s="460"/>
      <c r="G40" s="458"/>
      <c r="H40" s="463"/>
    </row>
    <row r="41" spans="2:6" ht="16.5" customHeight="1">
      <c r="B41" s="132" t="s">
        <v>168</v>
      </c>
      <c r="C41" s="133">
        <v>3504.32586</v>
      </c>
      <c r="D41" s="134">
        <f t="shared" si="1"/>
        <v>10474.42999554</v>
      </c>
      <c r="F41" s="460"/>
    </row>
    <row r="42" spans="2:6" ht="16.5" customHeight="1">
      <c r="B42" s="132" t="s">
        <v>297</v>
      </c>
      <c r="C42" s="133">
        <v>3337.9313500000003</v>
      </c>
      <c r="D42" s="134">
        <f t="shared" si="1"/>
        <v>9977.07680515</v>
      </c>
      <c r="F42" s="460"/>
    </row>
    <row r="43" spans="2:6" ht="16.5" customHeight="1">
      <c r="B43" s="132" t="s">
        <v>235</v>
      </c>
      <c r="C43" s="133">
        <v>2715.71021</v>
      </c>
      <c r="D43" s="134">
        <f t="shared" si="1"/>
        <v>8117.257817690001</v>
      </c>
      <c r="F43" s="460"/>
    </row>
    <row r="44" spans="2:6" ht="16.5" customHeight="1">
      <c r="B44" s="132" t="s">
        <v>282</v>
      </c>
      <c r="C44" s="133">
        <v>2503.78422</v>
      </c>
      <c r="D44" s="134">
        <f t="shared" si="1"/>
        <v>7483.811033579999</v>
      </c>
      <c r="F44" s="460"/>
    </row>
    <row r="45" spans="2:6" ht="16.5" customHeight="1">
      <c r="B45" s="132" t="s">
        <v>164</v>
      </c>
      <c r="C45" s="133">
        <v>2404.5253599999996</v>
      </c>
      <c r="D45" s="134">
        <f t="shared" si="1"/>
        <v>7187.126301039999</v>
      </c>
      <c r="F45" s="460"/>
    </row>
    <row r="46" spans="2:6" ht="16.5" customHeight="1">
      <c r="B46" s="132" t="s">
        <v>163</v>
      </c>
      <c r="C46" s="133">
        <v>2154.59688</v>
      </c>
      <c r="D46" s="134">
        <f t="shared" si="1"/>
        <v>6440.09007432</v>
      </c>
      <c r="F46" s="460"/>
    </row>
    <row r="47" spans="2:6" ht="16.5" customHeight="1">
      <c r="B47" s="132" t="s">
        <v>162</v>
      </c>
      <c r="C47" s="133">
        <v>2152.70069</v>
      </c>
      <c r="D47" s="134">
        <f t="shared" si="1"/>
        <v>6434.4223624100005</v>
      </c>
      <c r="F47" s="462"/>
    </row>
    <row r="48" spans="2:6" ht="16.5" customHeight="1">
      <c r="B48" s="132" t="s">
        <v>179</v>
      </c>
      <c r="C48" s="133">
        <v>2092.4864</v>
      </c>
      <c r="D48" s="134">
        <f t="shared" si="1"/>
        <v>6254.441849599999</v>
      </c>
      <c r="F48" s="462"/>
    </row>
    <row r="49" spans="2:6" ht="16.5" customHeight="1">
      <c r="B49" s="132" t="s">
        <v>298</v>
      </c>
      <c r="C49" s="133">
        <v>1803.667</v>
      </c>
      <c r="D49" s="134">
        <f t="shared" si="1"/>
        <v>5391.160663</v>
      </c>
      <c r="F49" s="462"/>
    </row>
    <row r="50" spans="2:6" ht="16.5" customHeight="1">
      <c r="B50" s="132" t="s">
        <v>213</v>
      </c>
      <c r="C50" s="133">
        <v>1789.60449</v>
      </c>
      <c r="D50" s="134">
        <f t="shared" si="1"/>
        <v>5349.12782061</v>
      </c>
      <c r="F50" s="462"/>
    </row>
    <row r="51" spans="2:6" ht="16.5" customHeight="1">
      <c r="B51" s="132" t="s">
        <v>290</v>
      </c>
      <c r="C51" s="133">
        <v>1778.27853</v>
      </c>
      <c r="D51" s="134">
        <f t="shared" si="1"/>
        <v>5315.27452617</v>
      </c>
      <c r="F51" s="462"/>
    </row>
    <row r="52" spans="2:6" ht="16.5" customHeight="1">
      <c r="B52" s="132" t="s">
        <v>165</v>
      </c>
      <c r="C52" s="133">
        <v>1772.74747</v>
      </c>
      <c r="D52" s="134">
        <f t="shared" si="1"/>
        <v>5298.74218783</v>
      </c>
      <c r="F52" s="462"/>
    </row>
    <row r="53" spans="2:6" ht="16.5" customHeight="1">
      <c r="B53" s="132" t="s">
        <v>254</v>
      </c>
      <c r="C53" s="133">
        <v>1730.77644</v>
      </c>
      <c r="D53" s="134">
        <f t="shared" si="1"/>
        <v>5173.29077916</v>
      </c>
      <c r="F53" s="462"/>
    </row>
    <row r="54" spans="2:6" ht="16.5" customHeight="1">
      <c r="B54" s="132" t="s">
        <v>166</v>
      </c>
      <c r="C54" s="133">
        <v>1405.38632</v>
      </c>
      <c r="D54" s="134">
        <f t="shared" si="1"/>
        <v>4200.69971048</v>
      </c>
      <c r="F54" s="462"/>
    </row>
    <row r="55" spans="2:6" ht="16.5" customHeight="1">
      <c r="B55" s="132" t="s">
        <v>202</v>
      </c>
      <c r="C55" s="133">
        <v>1337.50115</v>
      </c>
      <c r="D55" s="134">
        <f t="shared" si="1"/>
        <v>3997.79093735</v>
      </c>
      <c r="F55" s="462"/>
    </row>
    <row r="56" spans="2:6" ht="16.5" customHeight="1">
      <c r="B56" s="132" t="s">
        <v>234</v>
      </c>
      <c r="C56" s="133">
        <v>1310.97555</v>
      </c>
      <c r="D56" s="134">
        <f t="shared" si="1"/>
        <v>3918.5059189500003</v>
      </c>
      <c r="F56" s="462"/>
    </row>
    <row r="57" spans="2:6" ht="16.5" customHeight="1">
      <c r="B57" s="132" t="s">
        <v>183</v>
      </c>
      <c r="C57" s="133">
        <v>1290.9133</v>
      </c>
      <c r="D57" s="134">
        <f t="shared" si="1"/>
        <v>3858.5398536999996</v>
      </c>
      <c r="F57" s="462"/>
    </row>
    <row r="58" spans="2:6" ht="15.75" customHeight="1">
      <c r="B58" s="132" t="s">
        <v>233</v>
      </c>
      <c r="C58" s="133">
        <v>1279.5348700000002</v>
      </c>
      <c r="D58" s="134">
        <f t="shared" si="1"/>
        <v>3824.52972643</v>
      </c>
      <c r="F58" s="462"/>
    </row>
    <row r="59" spans="2:6" ht="16.5" customHeight="1">
      <c r="B59" s="132" t="s">
        <v>203</v>
      </c>
      <c r="C59" s="133">
        <v>1272.04301</v>
      </c>
      <c r="D59" s="134">
        <f t="shared" si="1"/>
        <v>3802.13655689</v>
      </c>
      <c r="F59" s="462"/>
    </row>
    <row r="60" spans="2:6" ht="16.5" customHeight="1">
      <c r="B60" s="132" t="s">
        <v>258</v>
      </c>
      <c r="C60" s="133">
        <v>1165.7488500000002</v>
      </c>
      <c r="D60" s="134">
        <f t="shared" si="1"/>
        <v>3484.4233126500003</v>
      </c>
      <c r="F60" s="462"/>
    </row>
    <row r="61" spans="2:6" ht="16.5" customHeight="1">
      <c r="B61" s="132" t="s">
        <v>259</v>
      </c>
      <c r="C61" s="133">
        <v>1128.87732</v>
      </c>
      <c r="D61" s="134">
        <f t="shared" si="1"/>
        <v>3374.21430948</v>
      </c>
      <c r="F61" s="462"/>
    </row>
    <row r="62" spans="2:6" ht="16.5" customHeight="1">
      <c r="B62" s="132" t="s">
        <v>169</v>
      </c>
      <c r="C62" s="133">
        <v>1113.6421799999998</v>
      </c>
      <c r="D62" s="134">
        <f t="shared" si="1"/>
        <v>3328.6764760199994</v>
      </c>
      <c r="F62" s="462"/>
    </row>
    <row r="63" spans="2:6" ht="16.5" customHeight="1">
      <c r="B63" s="132" t="s">
        <v>289</v>
      </c>
      <c r="C63" s="133">
        <v>1038.65536</v>
      </c>
      <c r="D63" s="134">
        <f t="shared" si="1"/>
        <v>3104.5408710399997</v>
      </c>
      <c r="F63" s="462"/>
    </row>
    <row r="64" spans="2:6" ht="16.5" customHeight="1">
      <c r="B64" s="132" t="s">
        <v>261</v>
      </c>
      <c r="C64" s="133">
        <v>1022.1662900000001</v>
      </c>
      <c r="D64" s="134">
        <f t="shared" si="1"/>
        <v>3055.25504081</v>
      </c>
      <c r="F64" s="462"/>
    </row>
    <row r="65" spans="2:6" ht="16.5" customHeight="1">
      <c r="B65" s="132" t="s">
        <v>161</v>
      </c>
      <c r="C65" s="133">
        <v>991.54863</v>
      </c>
      <c r="D65" s="134">
        <f aca="true" t="shared" si="2" ref="D65:D95">+C65*$G$13</f>
        <v>2963.7388550699998</v>
      </c>
      <c r="F65" s="462"/>
    </row>
    <row r="66" spans="2:6" ht="16.5" customHeight="1">
      <c r="B66" s="132" t="s">
        <v>255</v>
      </c>
      <c r="C66" s="133">
        <v>976.2763500000001</v>
      </c>
      <c r="D66" s="134">
        <f t="shared" si="2"/>
        <v>2918.09001015</v>
      </c>
      <c r="F66" s="462"/>
    </row>
    <row r="67" spans="2:6" ht="16.5" customHeight="1">
      <c r="B67" s="132" t="s">
        <v>206</v>
      </c>
      <c r="C67" s="133">
        <v>936.00426</v>
      </c>
      <c r="D67" s="134">
        <f t="shared" si="2"/>
        <v>2797.71673314</v>
      </c>
      <c r="F67" s="462"/>
    </row>
    <row r="68" spans="2:6" ht="16.5" customHeight="1">
      <c r="B68" s="132" t="s">
        <v>237</v>
      </c>
      <c r="C68" s="133">
        <v>935.9715500000001</v>
      </c>
      <c r="D68" s="134">
        <f t="shared" si="2"/>
        <v>2797.61896295</v>
      </c>
      <c r="F68" s="462"/>
    </row>
    <row r="69" spans="2:6" ht="16.5" customHeight="1">
      <c r="B69" s="132" t="s">
        <v>292</v>
      </c>
      <c r="C69" s="133">
        <v>840.36099</v>
      </c>
      <c r="D69" s="134">
        <f t="shared" si="2"/>
        <v>2511.83899911</v>
      </c>
      <c r="F69" s="462"/>
    </row>
    <row r="70" spans="2:6" ht="16.5" customHeight="1">
      <c r="B70" s="132" t="s">
        <v>171</v>
      </c>
      <c r="C70" s="133">
        <v>833.11401</v>
      </c>
      <c r="D70" s="134">
        <f t="shared" si="2"/>
        <v>2490.17777589</v>
      </c>
      <c r="F70" s="462"/>
    </row>
    <row r="71" spans="2:6" ht="16.5" customHeight="1">
      <c r="B71" s="132" t="s">
        <v>310</v>
      </c>
      <c r="C71" s="133">
        <v>828.20731</v>
      </c>
      <c r="D71" s="134">
        <f t="shared" si="2"/>
        <v>2475.5116495899997</v>
      </c>
      <c r="F71" s="462"/>
    </row>
    <row r="72" spans="2:6" ht="16.5" customHeight="1">
      <c r="B72" s="132" t="s">
        <v>172</v>
      </c>
      <c r="C72" s="133">
        <v>816.15474</v>
      </c>
      <c r="D72" s="134">
        <f t="shared" si="2"/>
        <v>2439.48651786</v>
      </c>
      <c r="F72" s="462"/>
    </row>
    <row r="73" spans="2:6" ht="16.5" customHeight="1">
      <c r="B73" s="132" t="s">
        <v>291</v>
      </c>
      <c r="C73" s="133">
        <v>776.25112</v>
      </c>
      <c r="D73" s="134">
        <f t="shared" si="2"/>
        <v>2320.2145976799998</v>
      </c>
      <c r="F73" s="462"/>
    </row>
    <row r="74" spans="2:6" ht="16.5" customHeight="1">
      <c r="B74" s="132" t="s">
        <v>269</v>
      </c>
      <c r="C74" s="133">
        <v>731.82859</v>
      </c>
      <c r="D74" s="134">
        <f t="shared" si="2"/>
        <v>2187.43565551</v>
      </c>
      <c r="F74" s="462"/>
    </row>
    <row r="75" spans="2:6" ht="16.5" customHeight="1">
      <c r="B75" s="132" t="s">
        <v>229</v>
      </c>
      <c r="C75" s="133">
        <v>660.30938</v>
      </c>
      <c r="D75" s="134">
        <f t="shared" si="2"/>
        <v>1973.66473682</v>
      </c>
      <c r="F75" s="462"/>
    </row>
    <row r="76" spans="2:6" ht="16.5" customHeight="1">
      <c r="B76" s="132" t="s">
        <v>167</v>
      </c>
      <c r="C76" s="133">
        <v>658.16133</v>
      </c>
      <c r="D76" s="134">
        <f t="shared" si="2"/>
        <v>1967.24421537</v>
      </c>
      <c r="F76" s="462"/>
    </row>
    <row r="77" spans="2:6" ht="19.5" customHeight="1">
      <c r="B77" s="132" t="s">
        <v>173</v>
      </c>
      <c r="C77" s="133">
        <v>632.4179200000001</v>
      </c>
      <c r="D77" s="134">
        <f t="shared" si="2"/>
        <v>1890.2971628800003</v>
      </c>
      <c r="F77" s="462"/>
    </row>
    <row r="78" spans="2:6" ht="16.5" customHeight="1">
      <c r="B78" s="132" t="s">
        <v>211</v>
      </c>
      <c r="C78" s="133">
        <v>625.71051</v>
      </c>
      <c r="D78" s="134">
        <f t="shared" si="2"/>
        <v>1870.24871439</v>
      </c>
      <c r="F78" s="462"/>
    </row>
    <row r="79" spans="2:6" ht="16.5" customHeight="1">
      <c r="B79" s="132" t="s">
        <v>270</v>
      </c>
      <c r="C79" s="133">
        <v>598.50753</v>
      </c>
      <c r="D79" s="134">
        <f t="shared" si="2"/>
        <v>1788.9390071699997</v>
      </c>
      <c r="F79" s="462"/>
    </row>
    <row r="80" spans="2:6" ht="16.5" customHeight="1">
      <c r="B80" s="132" t="s">
        <v>239</v>
      </c>
      <c r="C80" s="133">
        <v>584.77522</v>
      </c>
      <c r="D80" s="134">
        <f t="shared" si="2"/>
        <v>1747.89313258</v>
      </c>
      <c r="F80" s="462"/>
    </row>
    <row r="81" spans="2:6" ht="16.5" customHeight="1">
      <c r="B81" s="132" t="s">
        <v>212</v>
      </c>
      <c r="C81" s="133">
        <v>572.5166999999999</v>
      </c>
      <c r="D81" s="134">
        <f t="shared" si="2"/>
        <v>1711.2524162999996</v>
      </c>
      <c r="F81" s="462"/>
    </row>
    <row r="82" spans="2:6" ht="16.5" customHeight="1">
      <c r="B82" s="132" t="s">
        <v>263</v>
      </c>
      <c r="C82" s="133">
        <v>570.3521800000001</v>
      </c>
      <c r="D82" s="134">
        <f t="shared" si="2"/>
        <v>1704.7826660200003</v>
      </c>
      <c r="F82" s="462"/>
    </row>
    <row r="83" spans="2:6" ht="16.5" customHeight="1">
      <c r="B83" s="132" t="s">
        <v>286</v>
      </c>
      <c r="C83" s="133">
        <v>525.81463</v>
      </c>
      <c r="D83" s="134">
        <f t="shared" si="2"/>
        <v>1571.6599290699999</v>
      </c>
      <c r="F83" s="462"/>
    </row>
    <row r="84" spans="2:6" ht="16.5" customHeight="1">
      <c r="B84" s="132" t="s">
        <v>264</v>
      </c>
      <c r="C84" s="133">
        <v>501.84965</v>
      </c>
      <c r="D84" s="134">
        <f t="shared" si="2"/>
        <v>1500.0286038499999</v>
      </c>
      <c r="F84" s="462"/>
    </row>
    <row r="85" spans="2:6" ht="16.5" customHeight="1">
      <c r="B85" s="132" t="s">
        <v>273</v>
      </c>
      <c r="C85" s="133">
        <v>486.49541999999997</v>
      </c>
      <c r="D85" s="134">
        <f t="shared" si="2"/>
        <v>1454.1348103799999</v>
      </c>
      <c r="F85" s="462"/>
    </row>
    <row r="86" spans="2:6" ht="16.5" customHeight="1">
      <c r="B86" s="132" t="s">
        <v>260</v>
      </c>
      <c r="C86" s="133">
        <v>483.21703</v>
      </c>
      <c r="D86" s="134">
        <f t="shared" si="2"/>
        <v>1444.33570267</v>
      </c>
      <c r="F86" s="462"/>
    </row>
    <row r="87" spans="2:6" ht="16.5" customHeight="1">
      <c r="B87" s="132" t="s">
        <v>311</v>
      </c>
      <c r="C87" s="133">
        <v>483.10659000000004</v>
      </c>
      <c r="D87" s="134">
        <f t="shared" si="2"/>
        <v>1444.0055975100001</v>
      </c>
      <c r="F87" s="462"/>
    </row>
    <row r="88" spans="2:6" ht="16.5" customHeight="1">
      <c r="B88" s="132" t="s">
        <v>236</v>
      </c>
      <c r="C88" s="133">
        <v>464.46265</v>
      </c>
      <c r="D88" s="134">
        <f t="shared" si="2"/>
        <v>1388.27886085</v>
      </c>
      <c r="F88" s="462"/>
    </row>
    <row r="89" spans="2:6" ht="16.5" customHeight="1">
      <c r="B89" s="132" t="s">
        <v>277</v>
      </c>
      <c r="C89" s="133">
        <v>435.80134000000004</v>
      </c>
      <c r="D89" s="134">
        <f t="shared" si="2"/>
        <v>1302.6102052600002</v>
      </c>
      <c r="F89" s="462"/>
    </row>
    <row r="90" spans="2:6" ht="16.5" customHeight="1">
      <c r="B90" s="132" t="s">
        <v>170</v>
      </c>
      <c r="C90" s="133">
        <v>435.68718</v>
      </c>
      <c r="D90" s="134">
        <f t="shared" si="2"/>
        <v>1302.26898102</v>
      </c>
      <c r="F90" s="462"/>
    </row>
    <row r="91" spans="2:6" ht="16.5" customHeight="1">
      <c r="B91" s="132" t="s">
        <v>276</v>
      </c>
      <c r="C91" s="133">
        <v>433.41616999999997</v>
      </c>
      <c r="D91" s="134">
        <f t="shared" si="2"/>
        <v>1295.48093213</v>
      </c>
      <c r="F91" s="462"/>
    </row>
    <row r="92" spans="2:6" ht="16.5" customHeight="1">
      <c r="B92" s="132" t="s">
        <v>262</v>
      </c>
      <c r="C92" s="133">
        <v>425.95860999999996</v>
      </c>
      <c r="D92" s="134">
        <f t="shared" si="2"/>
        <v>1273.1902852899998</v>
      </c>
      <c r="F92" s="462"/>
    </row>
    <row r="93" spans="2:6" ht="16.5" customHeight="1">
      <c r="B93" s="132" t="s">
        <v>299</v>
      </c>
      <c r="C93" s="133">
        <v>417.66055</v>
      </c>
      <c r="D93" s="134">
        <f t="shared" si="2"/>
        <v>1248.38738395</v>
      </c>
      <c r="F93" s="462"/>
    </row>
    <row r="94" spans="2:6" ht="16.5" customHeight="1">
      <c r="B94" s="132" t="s">
        <v>238</v>
      </c>
      <c r="C94" s="133">
        <v>402.18829</v>
      </c>
      <c r="D94" s="134">
        <f t="shared" si="2"/>
        <v>1202.14079881</v>
      </c>
      <c r="F94" s="462"/>
    </row>
    <row r="95" spans="2:6" ht="16.5" customHeight="1">
      <c r="B95" s="132" t="s">
        <v>152</v>
      </c>
      <c r="C95" s="133">
        <v>9776.098689999999</v>
      </c>
      <c r="D95" s="134">
        <f t="shared" si="2"/>
        <v>29220.758984409997</v>
      </c>
      <c r="F95" s="460"/>
    </row>
    <row r="96" spans="2:4" ht="7.5" customHeight="1">
      <c r="B96" s="156"/>
      <c r="C96" s="133"/>
      <c r="D96" s="134"/>
    </row>
    <row r="97" spans="2:4" ht="15" customHeight="1">
      <c r="B97" s="570" t="s">
        <v>16</v>
      </c>
      <c r="C97" s="568">
        <f>+C31+C15</f>
        <v>795926.20757</v>
      </c>
      <c r="D97" s="568">
        <f>+D31+D15</f>
        <v>2379023.43442673</v>
      </c>
    </row>
    <row r="98" spans="2:10" s="129" customFormat="1" ht="15" customHeight="1">
      <c r="B98" s="571"/>
      <c r="C98" s="569"/>
      <c r="D98" s="569"/>
      <c r="E98" s="464"/>
      <c r="F98" s="464"/>
      <c r="G98" s="464"/>
      <c r="H98" s="464"/>
      <c r="I98" s="464"/>
      <c r="J98" s="464"/>
    </row>
    <row r="99" spans="2:4" ht="7.5" customHeight="1">
      <c r="B99" s="157"/>
      <c r="C99" s="158"/>
      <c r="D99" s="158"/>
    </row>
    <row r="100" spans="2:29" s="126" customFormat="1" ht="15">
      <c r="B100" s="153" t="s">
        <v>218</v>
      </c>
      <c r="C100" s="489"/>
      <c r="D100" s="153"/>
      <c r="E100" s="465"/>
      <c r="F100" s="465"/>
      <c r="G100" s="427"/>
      <c r="H100" s="427"/>
      <c r="I100" s="427"/>
      <c r="J100" s="427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</row>
    <row r="101" spans="2:29" s="126" customFormat="1" ht="15">
      <c r="B101" s="153" t="s">
        <v>226</v>
      </c>
      <c r="C101" s="489"/>
      <c r="D101" s="153"/>
      <c r="E101" s="465"/>
      <c r="F101" s="465"/>
      <c r="G101" s="427"/>
      <c r="H101" s="427"/>
      <c r="I101" s="427"/>
      <c r="J101" s="427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</row>
    <row r="102" spans="2:29" s="126" customFormat="1" ht="15" customHeight="1">
      <c r="B102" s="159" t="s">
        <v>224</v>
      </c>
      <c r="C102" s="490"/>
      <c r="D102" s="214"/>
      <c r="E102" s="466"/>
      <c r="F102" s="466"/>
      <c r="G102" s="466"/>
      <c r="H102" s="466"/>
      <c r="I102" s="466"/>
      <c r="J102" s="466"/>
      <c r="K102" s="214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</row>
    <row r="103" spans="2:29" s="126" customFormat="1" ht="15" customHeight="1">
      <c r="B103" s="576" t="s">
        <v>225</v>
      </c>
      <c r="C103" s="576"/>
      <c r="D103" s="576"/>
      <c r="E103" s="466"/>
      <c r="F103" s="466"/>
      <c r="G103" s="467"/>
      <c r="H103" s="467"/>
      <c r="I103" s="467"/>
      <c r="J103" s="467"/>
      <c r="K103" s="419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</row>
    <row r="104" spans="2:29" s="126" customFormat="1" ht="15">
      <c r="B104" s="576" t="s">
        <v>303</v>
      </c>
      <c r="C104" s="576"/>
      <c r="D104" s="576"/>
      <c r="E104" s="465"/>
      <c r="F104" s="465"/>
      <c r="G104" s="427"/>
      <c r="H104" s="427"/>
      <c r="I104" s="427"/>
      <c r="J104" s="427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</row>
    <row r="105" spans="2:4" ht="15" customHeight="1">
      <c r="B105" s="154"/>
      <c r="C105" s="384"/>
      <c r="D105" s="384"/>
    </row>
    <row r="106" spans="2:4" ht="15" customHeight="1">
      <c r="B106" s="154"/>
      <c r="C106" s="384"/>
      <c r="D106" s="384"/>
    </row>
    <row r="107" spans="2:4" ht="15" customHeight="1">
      <c r="B107" s="154"/>
      <c r="C107" s="155"/>
      <c r="D107" s="155"/>
    </row>
    <row r="108" spans="3:4" ht="15" customHeight="1">
      <c r="C108" s="152"/>
      <c r="D108" s="152"/>
    </row>
    <row r="109" spans="2:5" ht="15.75" customHeight="1">
      <c r="B109" s="169" t="s">
        <v>189</v>
      </c>
      <c r="C109" s="180"/>
      <c r="D109" s="180"/>
      <c r="E109" s="460"/>
    </row>
    <row r="110" spans="2:4" ht="15.75" customHeight="1">
      <c r="B110" s="201" t="s">
        <v>175</v>
      </c>
      <c r="C110" s="181"/>
      <c r="D110" s="181"/>
    </row>
    <row r="111" spans="2:4" ht="15.75" customHeight="1">
      <c r="B111" s="469" t="s">
        <v>94</v>
      </c>
      <c r="C111" s="181"/>
      <c r="D111" s="181"/>
    </row>
    <row r="112" spans="2:4" ht="15.75" customHeight="1">
      <c r="B112" s="469" t="s">
        <v>177</v>
      </c>
      <c r="C112" s="181"/>
      <c r="D112" s="181"/>
    </row>
    <row r="113" spans="2:4" ht="15" customHeight="1">
      <c r="B113" s="539" t="str">
        <f>+B9</f>
        <v>Al 31 de diciembre de 2014</v>
      </c>
      <c r="C113" s="539"/>
      <c r="D113" s="180"/>
    </row>
    <row r="114" spans="2:4" ht="9" customHeight="1">
      <c r="B114" s="470"/>
      <c r="C114" s="470"/>
      <c r="D114" s="470"/>
    </row>
    <row r="115" spans="2:4" ht="12" customHeight="1">
      <c r="B115" s="577" t="s">
        <v>174</v>
      </c>
      <c r="C115" s="580" t="s">
        <v>69</v>
      </c>
      <c r="D115" s="583" t="s">
        <v>70</v>
      </c>
    </row>
    <row r="116" spans="2:4" ht="12" customHeight="1">
      <c r="B116" s="578"/>
      <c r="C116" s="581"/>
      <c r="D116" s="584"/>
    </row>
    <row r="117" spans="2:4" ht="12" customHeight="1">
      <c r="B117" s="579"/>
      <c r="C117" s="582"/>
      <c r="D117" s="585"/>
    </row>
    <row r="118" spans="2:4" ht="7.5" customHeight="1">
      <c r="B118" s="471"/>
      <c r="C118" s="472"/>
      <c r="D118" s="473"/>
    </row>
    <row r="119" spans="2:4" ht="7.5" customHeight="1">
      <c r="B119" s="191"/>
      <c r="C119" s="182"/>
      <c r="D119" s="198"/>
    </row>
    <row r="120" spans="2:4" ht="16.5" customHeight="1">
      <c r="B120" s="193" t="s">
        <v>281</v>
      </c>
      <c r="C120" s="498">
        <f>SUM(C122:C122)</f>
        <v>0</v>
      </c>
      <c r="D120" s="499">
        <f>SUM(D122:D122)</f>
        <v>0</v>
      </c>
    </row>
    <row r="121" spans="2:4" ht="7.5" customHeight="1">
      <c r="B121" s="195"/>
      <c r="C121" s="498"/>
      <c r="D121" s="499"/>
    </row>
    <row r="122" spans="2:4" ht="16.5" customHeight="1">
      <c r="B122" s="132" t="s">
        <v>158</v>
      </c>
      <c r="C122" s="500">
        <v>0</v>
      </c>
      <c r="D122" s="501">
        <f>+C122*$G$13</f>
        <v>0</v>
      </c>
    </row>
    <row r="123" spans="2:4" ht="16.5" customHeight="1">
      <c r="B123" s="132"/>
      <c r="C123" s="186"/>
      <c r="D123" s="134"/>
    </row>
    <row r="124" spans="2:4" ht="16.5" customHeight="1">
      <c r="B124" s="196" t="s">
        <v>217</v>
      </c>
      <c r="C124" s="185">
        <f>SUM(C126:C131)</f>
        <v>7209.03988</v>
      </c>
      <c r="D124" s="194">
        <f>SUM(D126:D131)</f>
        <v>21547.820201319995</v>
      </c>
    </row>
    <row r="125" spans="2:4" ht="6" customHeight="1">
      <c r="B125" s="197"/>
      <c r="C125" s="185"/>
      <c r="D125" s="134"/>
    </row>
    <row r="126" spans="2:7" ht="16.5" customHeight="1">
      <c r="B126" s="132" t="s">
        <v>278</v>
      </c>
      <c r="C126" s="186">
        <v>3785.48931</v>
      </c>
      <c r="D126" s="134">
        <f aca="true" t="shared" si="3" ref="D126:D131">+C126*$G$13</f>
        <v>11314.827547589999</v>
      </c>
      <c r="G126" s="462"/>
    </row>
    <row r="127" spans="2:7" ht="16.5" customHeight="1">
      <c r="B127" s="132" t="s">
        <v>279</v>
      </c>
      <c r="C127" s="186">
        <v>969.42838</v>
      </c>
      <c r="D127" s="134">
        <f t="shared" si="3"/>
        <v>2897.6214278199996</v>
      </c>
      <c r="G127" s="462"/>
    </row>
    <row r="128" spans="2:7" ht="16.5" customHeight="1">
      <c r="B128" s="132" t="s">
        <v>287</v>
      </c>
      <c r="C128" s="186">
        <v>462.95188</v>
      </c>
      <c r="D128" s="134">
        <f t="shared" si="3"/>
        <v>1383.76316932</v>
      </c>
      <c r="G128" s="462"/>
    </row>
    <row r="129" spans="2:7" ht="16.5" customHeight="1">
      <c r="B129" s="132" t="s">
        <v>309</v>
      </c>
      <c r="C129" s="186">
        <v>382.24987</v>
      </c>
      <c r="D129" s="134">
        <f t="shared" si="3"/>
        <v>1142.5448614299999</v>
      </c>
      <c r="G129" s="462"/>
    </row>
    <row r="130" spans="2:7" ht="16.5" customHeight="1">
      <c r="B130" s="132" t="s">
        <v>256</v>
      </c>
      <c r="C130" s="186">
        <v>350.50935</v>
      </c>
      <c r="D130" s="134">
        <f t="shared" si="3"/>
        <v>1047.67244715</v>
      </c>
      <c r="G130" s="462"/>
    </row>
    <row r="131" spans="2:4" ht="16.5" customHeight="1">
      <c r="B131" s="132" t="s">
        <v>152</v>
      </c>
      <c r="C131" s="186">
        <v>1258.41109</v>
      </c>
      <c r="D131" s="134">
        <f t="shared" si="3"/>
        <v>3761.39074801</v>
      </c>
    </row>
    <row r="132" spans="2:4" ht="9" customHeight="1">
      <c r="B132" s="156"/>
      <c r="C132" s="186"/>
      <c r="D132" s="134"/>
    </row>
    <row r="133" spans="2:4" ht="15" customHeight="1">
      <c r="B133" s="570" t="s">
        <v>16</v>
      </c>
      <c r="C133" s="572">
        <f>+C120+C124</f>
        <v>7209.03988</v>
      </c>
      <c r="D133" s="574">
        <f>+D120+D124</f>
        <v>21547.820201319995</v>
      </c>
    </row>
    <row r="134" spans="2:10" s="130" customFormat="1" ht="15" customHeight="1">
      <c r="B134" s="571"/>
      <c r="C134" s="573"/>
      <c r="D134" s="575"/>
      <c r="E134" s="468"/>
      <c r="F134" s="468"/>
      <c r="G134" s="468"/>
      <c r="H134" s="468"/>
      <c r="I134" s="468"/>
      <c r="J134" s="468"/>
    </row>
    <row r="135" spans="2:4" ht="5.25" customHeight="1">
      <c r="B135" s="199"/>
      <c r="C135" s="158"/>
      <c r="D135" s="158"/>
    </row>
    <row r="136" spans="2:29" s="126" customFormat="1" ht="15">
      <c r="B136" s="159" t="s">
        <v>304</v>
      </c>
      <c r="C136" s="174"/>
      <c r="D136" s="174"/>
      <c r="E136" s="427"/>
      <c r="F136" s="427"/>
      <c r="G136" s="427"/>
      <c r="H136" s="427"/>
      <c r="I136" s="427"/>
      <c r="J136" s="427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</row>
    <row r="137" ht="11.25" customHeight="1">
      <c r="B137" s="200"/>
    </row>
    <row r="138" spans="2:3" ht="12.75" customHeight="1">
      <c r="B138" s="153" t="s">
        <v>219</v>
      </c>
      <c r="C138" s="131"/>
    </row>
    <row r="139" ht="12.75" customHeight="1">
      <c r="B139" s="153"/>
    </row>
    <row r="140" spans="3:4" ht="15">
      <c r="C140" s="385"/>
      <c r="D140" s="385"/>
    </row>
    <row r="141" spans="3:4" ht="15">
      <c r="C141" s="385"/>
      <c r="D141" s="385"/>
    </row>
    <row r="142" spans="3:4" ht="15">
      <c r="C142" s="183"/>
      <c r="D142" s="183"/>
    </row>
    <row r="143" spans="3:4" ht="15">
      <c r="C143" s="131"/>
      <c r="D143" s="131"/>
    </row>
    <row r="145" ht="15">
      <c r="D145" s="131"/>
    </row>
    <row r="146" ht="15">
      <c r="C146" s="184"/>
    </row>
    <row r="147" ht="15">
      <c r="D147" s="152"/>
    </row>
  </sheetData>
  <sheetProtection/>
  <mergeCells count="19">
    <mergeCell ref="B7:D7"/>
    <mergeCell ref="B9:C9"/>
    <mergeCell ref="B103:D103"/>
    <mergeCell ref="B6:D6"/>
    <mergeCell ref="B8:D8"/>
    <mergeCell ref="B11:B13"/>
    <mergeCell ref="C11:C13"/>
    <mergeCell ref="D11:D13"/>
    <mergeCell ref="D97:D98"/>
    <mergeCell ref="B97:B98"/>
    <mergeCell ref="C97:C98"/>
    <mergeCell ref="B133:B134"/>
    <mergeCell ref="C133:C134"/>
    <mergeCell ref="D133:D134"/>
    <mergeCell ref="B104:D104"/>
    <mergeCell ref="B113:C113"/>
    <mergeCell ref="B115:B117"/>
    <mergeCell ref="C115:C117"/>
    <mergeCell ref="D115:D117"/>
  </mergeCells>
  <printOptions/>
  <pageMargins left="1.62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102"/>
  <sheetViews>
    <sheetView zoomScale="70" zoomScaleNormal="70" zoomScalePageLayoutView="0" workbookViewId="0" topLeftCell="A1">
      <selection activeCell="B5" sqref="B5"/>
    </sheetView>
  </sheetViews>
  <sheetFormatPr defaultColWidth="10.8515625" defaultRowHeight="15"/>
  <cols>
    <col min="1" max="1" width="2.140625" style="307" customWidth="1"/>
    <col min="2" max="2" width="14.28125" style="307" customWidth="1"/>
    <col min="3" max="3" width="2.7109375" style="307" hidden="1" customWidth="1"/>
    <col min="4" max="4" width="3.28125" style="307" customWidth="1"/>
    <col min="5" max="5" width="13.7109375" style="310" customWidth="1"/>
    <col min="6" max="6" width="15.57421875" style="307" customWidth="1"/>
    <col min="7" max="7" width="15.57421875" style="310" customWidth="1"/>
    <col min="8" max="8" width="14.421875" style="310" customWidth="1"/>
    <col min="9" max="9" width="15.421875" style="314" customWidth="1"/>
    <col min="10" max="10" width="15.57421875" style="310" customWidth="1"/>
    <col min="11" max="11" width="14.421875" style="310" customWidth="1"/>
    <col min="12" max="12" width="14.57421875" style="310" customWidth="1"/>
    <col min="13" max="13" width="16.00390625" style="310" customWidth="1"/>
    <col min="14" max="14" width="10.8515625" style="307" customWidth="1"/>
    <col min="15" max="15" width="15.57421875" style="307" customWidth="1"/>
    <col min="16" max="16" width="11.7109375" style="307" bestFit="1" customWidth="1"/>
    <col min="17" max="17" width="10.7109375" style="307" customWidth="1"/>
    <col min="18" max="23" width="10.8515625" style="307" customWidth="1"/>
    <col min="24" max="24" width="19.28125" style="307" customWidth="1"/>
    <col min="25" max="16384" width="10.8515625" style="307" customWidth="1"/>
  </cols>
  <sheetData>
    <row r="1" ht="15"/>
    <row r="2" ht="15"/>
    <row r="3" ht="15"/>
    <row r="5" spans="2:9" ht="18.75">
      <c r="B5" s="308" t="s">
        <v>176</v>
      </c>
      <c r="C5" s="309"/>
      <c r="D5" s="309"/>
      <c r="I5" s="311"/>
    </row>
    <row r="6" spans="2:12" ht="19.5">
      <c r="B6" s="312" t="s">
        <v>92</v>
      </c>
      <c r="C6" s="313"/>
      <c r="D6" s="313"/>
      <c r="L6" s="315" t="s">
        <v>106</v>
      </c>
    </row>
    <row r="7" spans="2:4" ht="16.5">
      <c r="B7" s="316" t="s">
        <v>110</v>
      </c>
      <c r="C7" s="311"/>
      <c r="D7" s="311"/>
    </row>
    <row r="8" spans="2:4" ht="16.5">
      <c r="B8" s="316" t="s">
        <v>301</v>
      </c>
      <c r="C8" s="311"/>
      <c r="D8" s="311"/>
    </row>
    <row r="9" spans="2:12" ht="16.5">
      <c r="B9" s="316" t="s">
        <v>314</v>
      </c>
      <c r="C9" s="311"/>
      <c r="D9" s="311"/>
      <c r="L9" s="317"/>
    </row>
    <row r="10" spans="2:13" s="318" customFormat="1" ht="16.5">
      <c r="B10" s="319" t="s">
        <v>107</v>
      </c>
      <c r="C10" s="320"/>
      <c r="D10" s="320"/>
      <c r="E10" s="321"/>
      <c r="G10" s="321"/>
      <c r="H10" s="321"/>
      <c r="I10" s="322"/>
      <c r="J10" s="321"/>
      <c r="K10" s="321"/>
      <c r="L10" s="321"/>
      <c r="M10" s="321"/>
    </row>
    <row r="11" ht="12" customHeight="1"/>
    <row r="12" spans="2:13" s="323" customFormat="1" ht="19.5" customHeight="1">
      <c r="B12" s="608" t="s">
        <v>149</v>
      </c>
      <c r="C12" s="609"/>
      <c r="D12" s="377"/>
      <c r="E12" s="601" t="s">
        <v>147</v>
      </c>
      <c r="F12" s="602"/>
      <c r="G12" s="603"/>
      <c r="H12" s="601" t="s">
        <v>148</v>
      </c>
      <c r="I12" s="602"/>
      <c r="J12" s="603"/>
      <c r="K12" s="601" t="s">
        <v>38</v>
      </c>
      <c r="L12" s="602"/>
      <c r="M12" s="603"/>
    </row>
    <row r="13" spans="2:13" ht="19.5" customHeight="1">
      <c r="B13" s="610"/>
      <c r="C13" s="611"/>
      <c r="D13" s="378"/>
      <c r="E13" s="324" t="s">
        <v>108</v>
      </c>
      <c r="F13" s="325" t="s">
        <v>109</v>
      </c>
      <c r="G13" s="326" t="s">
        <v>38</v>
      </c>
      <c r="H13" s="327" t="s">
        <v>108</v>
      </c>
      <c r="I13" s="325" t="s">
        <v>109</v>
      </c>
      <c r="J13" s="326" t="s">
        <v>38</v>
      </c>
      <c r="K13" s="327" t="s">
        <v>108</v>
      </c>
      <c r="L13" s="325" t="s">
        <v>109</v>
      </c>
      <c r="M13" s="326" t="s">
        <v>38</v>
      </c>
    </row>
    <row r="14" spans="2:13" ht="9.75" customHeight="1">
      <c r="B14" s="328"/>
      <c r="C14" s="329"/>
      <c r="D14" s="332"/>
      <c r="E14" s="328"/>
      <c r="F14" s="330"/>
      <c r="G14" s="331"/>
      <c r="H14" s="328"/>
      <c r="I14" s="330"/>
      <c r="J14" s="331"/>
      <c r="K14" s="328"/>
      <c r="L14" s="332"/>
      <c r="M14" s="331"/>
    </row>
    <row r="15" spans="1:24" ht="15" customHeight="1" hidden="1">
      <c r="A15" s="333"/>
      <c r="B15" s="334">
        <v>2013</v>
      </c>
      <c r="C15" s="335"/>
      <c r="D15" s="379"/>
      <c r="E15" s="336">
        <v>0</v>
      </c>
      <c r="F15" s="337">
        <v>0</v>
      </c>
      <c r="G15" s="338">
        <f aca="true" t="shared" si="0" ref="G15:G41">+F15+E15</f>
        <v>0</v>
      </c>
      <c r="H15" s="339">
        <v>0</v>
      </c>
      <c r="I15" s="340">
        <v>0</v>
      </c>
      <c r="J15" s="341">
        <f aca="true" t="shared" si="1" ref="J15:J41">+H15+I15</f>
        <v>0</v>
      </c>
      <c r="K15" s="339">
        <f>+E15+H15</f>
        <v>0</v>
      </c>
      <c r="L15" s="340">
        <f>+F15+I15</f>
        <v>0</v>
      </c>
      <c r="M15" s="341">
        <f>+K15+L15</f>
        <v>0</v>
      </c>
      <c r="P15" s="342"/>
      <c r="X15" s="343"/>
    </row>
    <row r="16" spans="2:24" ht="15" customHeight="1">
      <c r="B16" s="334">
        <v>2015</v>
      </c>
      <c r="C16" s="335"/>
      <c r="D16" s="380" t="s">
        <v>271</v>
      </c>
      <c r="E16" s="344">
        <v>5857.08679</v>
      </c>
      <c r="F16" s="340">
        <v>569.38922</v>
      </c>
      <c r="G16" s="341">
        <f t="shared" si="0"/>
        <v>6426.47601</v>
      </c>
      <c r="H16" s="339">
        <v>112279.54755000006</v>
      </c>
      <c r="I16" s="340">
        <v>22452.34385999998</v>
      </c>
      <c r="J16" s="341">
        <f t="shared" si="1"/>
        <v>134731.89141000004</v>
      </c>
      <c r="K16" s="339">
        <f aca="true" t="shared" si="2" ref="K16:L41">+E16+H16</f>
        <v>118136.63434000006</v>
      </c>
      <c r="L16" s="340">
        <f t="shared" si="2"/>
        <v>23021.73307999998</v>
      </c>
      <c r="M16" s="341">
        <f aca="true" t="shared" si="3" ref="M16:M41">+K16+L16</f>
        <v>141158.36742000005</v>
      </c>
      <c r="P16" s="342"/>
      <c r="X16" s="343"/>
    </row>
    <row r="17" spans="2:24" ht="15" customHeight="1">
      <c r="B17" s="334">
        <v>2016</v>
      </c>
      <c r="C17" s="335"/>
      <c r="D17" s="379"/>
      <c r="E17" s="344">
        <v>5437.27438</v>
      </c>
      <c r="F17" s="340">
        <v>789.74663</v>
      </c>
      <c r="G17" s="341">
        <f t="shared" si="0"/>
        <v>6227.0210099999995</v>
      </c>
      <c r="H17" s="339">
        <v>107869.32098000014</v>
      </c>
      <c r="I17" s="340">
        <v>16494.80655000002</v>
      </c>
      <c r="J17" s="341">
        <f t="shared" si="1"/>
        <v>124364.12753000016</v>
      </c>
      <c r="K17" s="339">
        <f t="shared" si="2"/>
        <v>113306.59536000014</v>
      </c>
      <c r="L17" s="340">
        <f t="shared" si="2"/>
        <v>17284.55318000002</v>
      </c>
      <c r="M17" s="341">
        <f t="shared" si="3"/>
        <v>130591.14854000015</v>
      </c>
      <c r="P17" s="342"/>
      <c r="X17" s="343"/>
    </row>
    <row r="18" spans="2:24" ht="15" customHeight="1">
      <c r="B18" s="334">
        <v>2017</v>
      </c>
      <c r="C18" s="335"/>
      <c r="D18" s="379"/>
      <c r="E18" s="344">
        <v>5026.6055400000005</v>
      </c>
      <c r="F18" s="340">
        <v>1000.09307</v>
      </c>
      <c r="G18" s="341">
        <f t="shared" si="0"/>
        <v>6026.69861</v>
      </c>
      <c r="H18" s="339">
        <v>83381.44251999997</v>
      </c>
      <c r="I18" s="340">
        <v>12679.3065</v>
      </c>
      <c r="J18" s="341">
        <f t="shared" si="1"/>
        <v>96060.74901999997</v>
      </c>
      <c r="K18" s="339">
        <f t="shared" si="2"/>
        <v>88408.04805999997</v>
      </c>
      <c r="L18" s="340">
        <f t="shared" si="2"/>
        <v>13679.399570000001</v>
      </c>
      <c r="M18" s="341">
        <f t="shared" si="3"/>
        <v>102087.44762999998</v>
      </c>
      <c r="P18" s="342"/>
      <c r="X18" s="343"/>
    </row>
    <row r="19" spans="2:24" ht="15" customHeight="1">
      <c r="B19" s="334">
        <v>2018</v>
      </c>
      <c r="C19" s="335"/>
      <c r="D19" s="379"/>
      <c r="E19" s="344">
        <v>4614.55523</v>
      </c>
      <c r="F19" s="340">
        <v>1029.63314</v>
      </c>
      <c r="G19" s="341">
        <f t="shared" si="0"/>
        <v>5644.18837</v>
      </c>
      <c r="H19" s="339">
        <v>75768.07916999997</v>
      </c>
      <c r="I19" s="340">
        <v>9472.3068</v>
      </c>
      <c r="J19" s="341">
        <f t="shared" si="1"/>
        <v>85240.38596999997</v>
      </c>
      <c r="K19" s="339">
        <f t="shared" si="2"/>
        <v>80382.63439999997</v>
      </c>
      <c r="L19" s="340">
        <f t="shared" si="2"/>
        <v>10501.93994</v>
      </c>
      <c r="M19" s="341">
        <f t="shared" si="3"/>
        <v>90884.57433999996</v>
      </c>
      <c r="P19" s="342"/>
      <c r="X19" s="343"/>
    </row>
    <row r="20" spans="2:24" ht="15" customHeight="1">
      <c r="B20" s="334">
        <v>2019</v>
      </c>
      <c r="C20" s="335"/>
      <c r="D20" s="379"/>
      <c r="E20" s="344">
        <v>4208.66847</v>
      </c>
      <c r="F20" s="340">
        <v>910.46509</v>
      </c>
      <c r="G20" s="341">
        <f t="shared" si="0"/>
        <v>5119.133559999999</v>
      </c>
      <c r="H20" s="339">
        <v>44630.84067000003</v>
      </c>
      <c r="I20" s="340">
        <v>7343.956270000001</v>
      </c>
      <c r="J20" s="341">
        <f t="shared" si="1"/>
        <v>51974.79694000003</v>
      </c>
      <c r="K20" s="339">
        <f t="shared" si="2"/>
        <v>48839.509140000024</v>
      </c>
      <c r="L20" s="340">
        <f t="shared" si="2"/>
        <v>8254.42136</v>
      </c>
      <c r="M20" s="341">
        <f t="shared" si="3"/>
        <v>57093.930500000024</v>
      </c>
      <c r="P20" s="342"/>
      <c r="X20" s="343"/>
    </row>
    <row r="21" spans="2:24" ht="15" customHeight="1">
      <c r="B21" s="334">
        <v>2020</v>
      </c>
      <c r="C21" s="335"/>
      <c r="D21" s="379"/>
      <c r="E21" s="344">
        <v>3793.49963</v>
      </c>
      <c r="F21" s="340">
        <v>780.7172099999999</v>
      </c>
      <c r="G21" s="341">
        <f t="shared" si="0"/>
        <v>4574.21684</v>
      </c>
      <c r="H21" s="339">
        <v>44233.02507999998</v>
      </c>
      <c r="I21" s="340">
        <v>6322.781430000001</v>
      </c>
      <c r="J21" s="341">
        <f t="shared" si="1"/>
        <v>50555.80650999998</v>
      </c>
      <c r="K21" s="339">
        <f t="shared" si="2"/>
        <v>48026.524709999976</v>
      </c>
      <c r="L21" s="340">
        <f t="shared" si="2"/>
        <v>7103.498640000001</v>
      </c>
      <c r="M21" s="341">
        <f t="shared" si="3"/>
        <v>55130.023349999974</v>
      </c>
      <c r="P21" s="342"/>
      <c r="X21" s="343"/>
    </row>
    <row r="22" spans="2:24" ht="15" customHeight="1">
      <c r="B22" s="334">
        <v>2021</v>
      </c>
      <c r="C22" s="335"/>
      <c r="D22" s="379"/>
      <c r="E22" s="344">
        <v>3383.11283</v>
      </c>
      <c r="F22" s="340">
        <v>661.19506</v>
      </c>
      <c r="G22" s="341">
        <f t="shared" si="0"/>
        <v>4044.30789</v>
      </c>
      <c r="H22" s="339">
        <v>45293.00434000001</v>
      </c>
      <c r="I22" s="340">
        <v>5287.40393</v>
      </c>
      <c r="J22" s="341">
        <f t="shared" si="1"/>
        <v>50580.40827000001</v>
      </c>
      <c r="K22" s="339">
        <f t="shared" si="2"/>
        <v>48676.117170000005</v>
      </c>
      <c r="L22" s="340">
        <f t="shared" si="2"/>
        <v>5948.59899</v>
      </c>
      <c r="M22" s="341">
        <f t="shared" si="3"/>
        <v>54624.71616</v>
      </c>
      <c r="P22" s="342"/>
      <c r="X22" s="343"/>
    </row>
    <row r="23" spans="2:24" ht="15" customHeight="1">
      <c r="B23" s="334">
        <v>2022</v>
      </c>
      <c r="C23" s="335"/>
      <c r="D23" s="379"/>
      <c r="E23" s="344">
        <v>2976.2532199999996</v>
      </c>
      <c r="F23" s="340">
        <v>556.5922300000001</v>
      </c>
      <c r="G23" s="341">
        <f t="shared" si="0"/>
        <v>3532.84545</v>
      </c>
      <c r="H23" s="339">
        <v>43537.37731999995</v>
      </c>
      <c r="I23" s="340">
        <v>4254.424140000002</v>
      </c>
      <c r="J23" s="341">
        <f t="shared" si="1"/>
        <v>47791.80145999995</v>
      </c>
      <c r="K23" s="339">
        <f t="shared" si="2"/>
        <v>46513.63053999995</v>
      </c>
      <c r="L23" s="340">
        <f t="shared" si="2"/>
        <v>4811.016370000002</v>
      </c>
      <c r="M23" s="341">
        <f t="shared" si="3"/>
        <v>51324.64690999995</v>
      </c>
      <c r="P23" s="342"/>
      <c r="X23" s="343"/>
    </row>
    <row r="24" spans="2:24" ht="15" customHeight="1">
      <c r="B24" s="334">
        <v>2023</v>
      </c>
      <c r="C24" s="335"/>
      <c r="D24" s="379"/>
      <c r="E24" s="344">
        <v>2560.65391</v>
      </c>
      <c r="F24" s="340">
        <v>464.27496</v>
      </c>
      <c r="G24" s="341">
        <f t="shared" si="0"/>
        <v>3024.92887</v>
      </c>
      <c r="H24" s="339">
        <v>43312.59758999997</v>
      </c>
      <c r="I24" s="340">
        <v>3197.341470000001</v>
      </c>
      <c r="J24" s="341">
        <f t="shared" si="1"/>
        <v>46509.93905999997</v>
      </c>
      <c r="K24" s="339">
        <f t="shared" si="2"/>
        <v>45873.25149999997</v>
      </c>
      <c r="L24" s="340">
        <f t="shared" si="2"/>
        <v>3661.6164300000014</v>
      </c>
      <c r="M24" s="341">
        <f t="shared" si="3"/>
        <v>49534.86792999997</v>
      </c>
      <c r="P24" s="342"/>
      <c r="X24" s="343"/>
    </row>
    <row r="25" spans="2:24" ht="15" customHeight="1">
      <c r="B25" s="334">
        <v>2024</v>
      </c>
      <c r="C25" s="335"/>
      <c r="D25" s="379"/>
      <c r="E25" s="344">
        <v>2254.97534</v>
      </c>
      <c r="F25" s="340">
        <v>385.00744</v>
      </c>
      <c r="G25" s="341">
        <f t="shared" si="0"/>
        <v>2639.98278</v>
      </c>
      <c r="H25" s="339">
        <v>26832.014500000023</v>
      </c>
      <c r="I25" s="340">
        <v>2134.878109999999</v>
      </c>
      <c r="J25" s="341">
        <f t="shared" si="1"/>
        <v>28966.89261000002</v>
      </c>
      <c r="K25" s="339">
        <f t="shared" si="2"/>
        <v>29086.989840000024</v>
      </c>
      <c r="L25" s="340">
        <f t="shared" si="2"/>
        <v>2519.885549999999</v>
      </c>
      <c r="M25" s="341">
        <f t="shared" si="3"/>
        <v>31606.875390000023</v>
      </c>
      <c r="P25" s="342"/>
      <c r="X25" s="343"/>
    </row>
    <row r="26" spans="2:24" ht="15" customHeight="1">
      <c r="B26" s="334">
        <v>2025</v>
      </c>
      <c r="C26" s="335"/>
      <c r="D26" s="379"/>
      <c r="E26" s="344">
        <v>2254.97534</v>
      </c>
      <c r="F26" s="340">
        <v>311.10902000000004</v>
      </c>
      <c r="G26" s="341">
        <f t="shared" si="0"/>
        <v>2566.08436</v>
      </c>
      <c r="H26" s="339">
        <v>14518.798119999992</v>
      </c>
      <c r="I26" s="340">
        <v>1203.5067299999998</v>
      </c>
      <c r="J26" s="341">
        <f t="shared" si="1"/>
        <v>15722.304849999991</v>
      </c>
      <c r="K26" s="339">
        <f t="shared" si="2"/>
        <v>16773.773459999993</v>
      </c>
      <c r="L26" s="340">
        <f t="shared" si="2"/>
        <v>1514.61575</v>
      </c>
      <c r="M26" s="341">
        <f t="shared" si="3"/>
        <v>18288.389209999994</v>
      </c>
      <c r="P26" s="342"/>
      <c r="X26" s="343"/>
    </row>
    <row r="27" spans="2:24" ht="15" customHeight="1">
      <c r="B27" s="334">
        <v>2026</v>
      </c>
      <c r="C27" s="335"/>
      <c r="D27" s="379"/>
      <c r="E27" s="344">
        <v>2254.97534</v>
      </c>
      <c r="F27" s="340">
        <v>238.18569</v>
      </c>
      <c r="G27" s="341">
        <f t="shared" si="0"/>
        <v>2493.1610299999998</v>
      </c>
      <c r="H27" s="339">
        <v>5022.05464</v>
      </c>
      <c r="I27" s="340">
        <v>829.8910100000002</v>
      </c>
      <c r="J27" s="341">
        <f t="shared" si="1"/>
        <v>5851.945650000001</v>
      </c>
      <c r="K27" s="339">
        <f t="shared" si="2"/>
        <v>7277.02998</v>
      </c>
      <c r="L27" s="340">
        <f t="shared" si="2"/>
        <v>1068.0767</v>
      </c>
      <c r="M27" s="341">
        <f t="shared" si="3"/>
        <v>8345.10668</v>
      </c>
      <c r="P27" s="342"/>
      <c r="X27" s="343"/>
    </row>
    <row r="28" spans="2:24" ht="15" customHeight="1">
      <c r="B28" s="334">
        <v>2027</v>
      </c>
      <c r="C28" s="335"/>
      <c r="D28" s="379"/>
      <c r="E28" s="344">
        <v>2254.97534</v>
      </c>
      <c r="F28" s="340">
        <v>164.94409</v>
      </c>
      <c r="G28" s="341">
        <f t="shared" si="0"/>
        <v>2419.91943</v>
      </c>
      <c r="H28" s="339">
        <v>2506.415840000001</v>
      </c>
      <c r="I28" s="340">
        <v>693.7633</v>
      </c>
      <c r="J28" s="341">
        <f t="shared" si="1"/>
        <v>3200.179140000001</v>
      </c>
      <c r="K28" s="339">
        <f t="shared" si="2"/>
        <v>4761.3911800000005</v>
      </c>
      <c r="L28" s="340">
        <f t="shared" si="2"/>
        <v>858.7073899999999</v>
      </c>
      <c r="M28" s="341">
        <f t="shared" si="3"/>
        <v>5620.09857</v>
      </c>
      <c r="P28" s="342"/>
      <c r="X28" s="343"/>
    </row>
    <row r="29" spans="2:24" ht="15" customHeight="1">
      <c r="B29" s="334">
        <v>2028</v>
      </c>
      <c r="C29" s="335"/>
      <c r="D29" s="379"/>
      <c r="E29" s="344">
        <v>2254.97534</v>
      </c>
      <c r="F29" s="340">
        <v>91.75814</v>
      </c>
      <c r="G29" s="341">
        <f t="shared" si="0"/>
        <v>2346.73348</v>
      </c>
      <c r="H29" s="339">
        <v>2457.64257</v>
      </c>
      <c r="I29" s="340">
        <v>605.0576199999999</v>
      </c>
      <c r="J29" s="341">
        <f t="shared" si="1"/>
        <v>3062.70019</v>
      </c>
      <c r="K29" s="339">
        <f t="shared" si="2"/>
        <v>4712.61791</v>
      </c>
      <c r="L29" s="340">
        <f t="shared" si="2"/>
        <v>696.81576</v>
      </c>
      <c r="M29" s="341">
        <f t="shared" si="3"/>
        <v>5409.43367</v>
      </c>
      <c r="P29" s="342"/>
      <c r="X29" s="343"/>
    </row>
    <row r="30" spans="2:24" ht="15" customHeight="1">
      <c r="B30" s="334">
        <v>2029</v>
      </c>
      <c r="C30" s="335"/>
      <c r="D30" s="379"/>
      <c r="E30" s="344">
        <v>1127.48749</v>
      </c>
      <c r="F30" s="340">
        <v>18.42553</v>
      </c>
      <c r="G30" s="341">
        <f t="shared" si="0"/>
        <v>1145.91302</v>
      </c>
      <c r="H30" s="339">
        <v>2681.117</v>
      </c>
      <c r="I30" s="340">
        <v>513.6474100000003</v>
      </c>
      <c r="J30" s="341">
        <f t="shared" si="1"/>
        <v>3194.7644100000007</v>
      </c>
      <c r="K30" s="339">
        <f t="shared" si="2"/>
        <v>3808.60449</v>
      </c>
      <c r="L30" s="340">
        <f t="shared" si="2"/>
        <v>532.0729400000002</v>
      </c>
      <c r="M30" s="341">
        <f t="shared" si="3"/>
        <v>4340.677430000001</v>
      </c>
      <c r="P30" s="342"/>
      <c r="X30" s="343"/>
    </row>
    <row r="31" spans="2:24" ht="15" customHeight="1">
      <c r="B31" s="334">
        <v>2030</v>
      </c>
      <c r="C31" s="335"/>
      <c r="D31" s="379"/>
      <c r="E31" s="336">
        <v>0</v>
      </c>
      <c r="F31" s="337">
        <v>0</v>
      </c>
      <c r="G31" s="338">
        <f t="shared" si="0"/>
        <v>0</v>
      </c>
      <c r="H31" s="339">
        <v>2848.4704499999993</v>
      </c>
      <c r="I31" s="340">
        <v>413.4813700000001</v>
      </c>
      <c r="J31" s="341">
        <f t="shared" si="1"/>
        <v>3261.9518199999993</v>
      </c>
      <c r="K31" s="339">
        <f t="shared" si="2"/>
        <v>2848.4704499999993</v>
      </c>
      <c r="L31" s="340">
        <f t="shared" si="2"/>
        <v>413.4813700000001</v>
      </c>
      <c r="M31" s="341">
        <f t="shared" si="3"/>
        <v>3261.9518199999993</v>
      </c>
      <c r="P31" s="342"/>
      <c r="X31" s="343"/>
    </row>
    <row r="32" spans="2:24" ht="15" customHeight="1">
      <c r="B32" s="334">
        <v>2031</v>
      </c>
      <c r="C32" s="335"/>
      <c r="D32" s="379"/>
      <c r="E32" s="336">
        <v>0</v>
      </c>
      <c r="F32" s="337">
        <v>0</v>
      </c>
      <c r="G32" s="338">
        <f t="shared" si="0"/>
        <v>0</v>
      </c>
      <c r="H32" s="339">
        <v>3168.063099999999</v>
      </c>
      <c r="I32" s="340">
        <v>302.24746</v>
      </c>
      <c r="J32" s="341">
        <f t="shared" si="1"/>
        <v>3470.310559999999</v>
      </c>
      <c r="K32" s="339">
        <f t="shared" si="2"/>
        <v>3168.063099999999</v>
      </c>
      <c r="L32" s="340">
        <f t="shared" si="2"/>
        <v>302.24746</v>
      </c>
      <c r="M32" s="341">
        <f t="shared" si="3"/>
        <v>3470.310559999999</v>
      </c>
      <c r="P32" s="342"/>
      <c r="X32" s="343"/>
    </row>
    <row r="33" spans="2:24" ht="15" customHeight="1">
      <c r="B33" s="334">
        <v>2032</v>
      </c>
      <c r="C33" s="335"/>
      <c r="D33" s="379"/>
      <c r="E33" s="336">
        <v>0</v>
      </c>
      <c r="F33" s="337">
        <v>0</v>
      </c>
      <c r="G33" s="338">
        <f t="shared" si="0"/>
        <v>0</v>
      </c>
      <c r="H33" s="339">
        <v>2869.0693499999993</v>
      </c>
      <c r="I33" s="340">
        <v>223.35297000000006</v>
      </c>
      <c r="J33" s="341">
        <f t="shared" si="1"/>
        <v>3092.422319999999</v>
      </c>
      <c r="K33" s="339">
        <f t="shared" si="2"/>
        <v>2869.0693499999993</v>
      </c>
      <c r="L33" s="340">
        <f t="shared" si="2"/>
        <v>223.35297000000006</v>
      </c>
      <c r="M33" s="341">
        <f t="shared" si="3"/>
        <v>3092.422319999999</v>
      </c>
      <c r="P33" s="342"/>
      <c r="X33" s="343"/>
    </row>
    <row r="34" spans="2:24" ht="15" customHeight="1">
      <c r="B34" s="334">
        <v>2033</v>
      </c>
      <c r="C34" s="335"/>
      <c r="D34" s="379"/>
      <c r="E34" s="336">
        <v>0</v>
      </c>
      <c r="F34" s="337">
        <v>0</v>
      </c>
      <c r="G34" s="338">
        <f t="shared" si="0"/>
        <v>0</v>
      </c>
      <c r="H34" s="339">
        <v>1692.93242</v>
      </c>
      <c r="I34" s="340">
        <v>93.90193</v>
      </c>
      <c r="J34" s="341">
        <f t="shared" si="1"/>
        <v>1786.83435</v>
      </c>
      <c r="K34" s="339">
        <f t="shared" si="2"/>
        <v>1692.93242</v>
      </c>
      <c r="L34" s="340">
        <f t="shared" si="2"/>
        <v>93.90193</v>
      </c>
      <c r="M34" s="341">
        <f t="shared" si="3"/>
        <v>1786.83435</v>
      </c>
      <c r="P34" s="342"/>
      <c r="X34" s="343"/>
    </row>
    <row r="35" spans="2:24" ht="15" customHeight="1">
      <c r="B35" s="334">
        <v>2034</v>
      </c>
      <c r="C35" s="335"/>
      <c r="D35" s="379"/>
      <c r="E35" s="336">
        <v>0</v>
      </c>
      <c r="F35" s="337">
        <v>0</v>
      </c>
      <c r="G35" s="338">
        <f t="shared" si="0"/>
        <v>0</v>
      </c>
      <c r="H35" s="339">
        <v>649.83676</v>
      </c>
      <c r="I35" s="340">
        <v>64.72753999999999</v>
      </c>
      <c r="J35" s="341">
        <f t="shared" si="1"/>
        <v>714.5643</v>
      </c>
      <c r="K35" s="339">
        <f t="shared" si="2"/>
        <v>649.83676</v>
      </c>
      <c r="L35" s="340">
        <f t="shared" si="2"/>
        <v>64.72753999999999</v>
      </c>
      <c r="M35" s="341">
        <f t="shared" si="3"/>
        <v>714.5643</v>
      </c>
      <c r="P35" s="342"/>
      <c r="X35" s="343"/>
    </row>
    <row r="36" spans="2:24" ht="15" customHeight="1">
      <c r="B36" s="334">
        <v>2035</v>
      </c>
      <c r="C36" s="335"/>
      <c r="D36" s="379"/>
      <c r="E36" s="336">
        <v>0</v>
      </c>
      <c r="F36" s="337">
        <v>0</v>
      </c>
      <c r="G36" s="338">
        <f t="shared" si="0"/>
        <v>0</v>
      </c>
      <c r="H36" s="339">
        <v>649.83676</v>
      </c>
      <c r="I36" s="340">
        <v>48.32125</v>
      </c>
      <c r="J36" s="341">
        <f t="shared" si="1"/>
        <v>698.15801</v>
      </c>
      <c r="K36" s="339">
        <f t="shared" si="2"/>
        <v>649.83676</v>
      </c>
      <c r="L36" s="340">
        <f t="shared" si="2"/>
        <v>48.32125</v>
      </c>
      <c r="M36" s="341">
        <f t="shared" si="3"/>
        <v>698.15801</v>
      </c>
      <c r="P36" s="342"/>
      <c r="X36" s="343"/>
    </row>
    <row r="37" spans="2:24" ht="15" customHeight="1">
      <c r="B37" s="334">
        <v>2036</v>
      </c>
      <c r="C37" s="335"/>
      <c r="D37" s="379"/>
      <c r="E37" s="336">
        <v>0</v>
      </c>
      <c r="F37" s="337">
        <v>0</v>
      </c>
      <c r="G37" s="338">
        <f t="shared" si="0"/>
        <v>0</v>
      </c>
      <c r="H37" s="339">
        <v>479.35802</v>
      </c>
      <c r="I37" s="340">
        <v>31.91495</v>
      </c>
      <c r="J37" s="341">
        <f t="shared" si="1"/>
        <v>511.27297</v>
      </c>
      <c r="K37" s="339">
        <f t="shared" si="2"/>
        <v>479.35802</v>
      </c>
      <c r="L37" s="340">
        <f t="shared" si="2"/>
        <v>31.91495</v>
      </c>
      <c r="M37" s="341">
        <f t="shared" si="3"/>
        <v>511.27297</v>
      </c>
      <c r="P37" s="342"/>
      <c r="X37" s="343"/>
    </row>
    <row r="38" spans="2:24" ht="15" customHeight="1">
      <c r="B38" s="334">
        <v>2037</v>
      </c>
      <c r="C38" s="335"/>
      <c r="D38" s="379"/>
      <c r="E38" s="336">
        <v>0</v>
      </c>
      <c r="F38" s="337">
        <v>0</v>
      </c>
      <c r="G38" s="338">
        <f t="shared" si="0"/>
        <v>0</v>
      </c>
      <c r="H38" s="339">
        <v>308.87953999999996</v>
      </c>
      <c r="I38" s="340">
        <v>23.16597</v>
      </c>
      <c r="J38" s="341">
        <f t="shared" si="1"/>
        <v>332.04551</v>
      </c>
      <c r="K38" s="339">
        <f t="shared" si="2"/>
        <v>308.87953999999996</v>
      </c>
      <c r="L38" s="340">
        <f t="shared" si="2"/>
        <v>23.16597</v>
      </c>
      <c r="M38" s="341">
        <f t="shared" si="3"/>
        <v>332.04551</v>
      </c>
      <c r="P38" s="342"/>
      <c r="X38" s="343"/>
    </row>
    <row r="39" spans="2:24" ht="15" customHeight="1">
      <c r="B39" s="334">
        <v>2038</v>
      </c>
      <c r="C39" s="335"/>
      <c r="D39" s="379"/>
      <c r="E39" s="336">
        <v>0</v>
      </c>
      <c r="F39" s="337">
        <v>0</v>
      </c>
      <c r="G39" s="338">
        <f t="shared" si="0"/>
        <v>0</v>
      </c>
      <c r="H39" s="339">
        <v>308.87953999999996</v>
      </c>
      <c r="I39" s="340">
        <v>16.988379999999996</v>
      </c>
      <c r="J39" s="341">
        <f t="shared" si="1"/>
        <v>325.86791999999997</v>
      </c>
      <c r="K39" s="339">
        <f t="shared" si="2"/>
        <v>308.87953999999996</v>
      </c>
      <c r="L39" s="340">
        <f t="shared" si="2"/>
        <v>16.988379999999996</v>
      </c>
      <c r="M39" s="341">
        <f t="shared" si="3"/>
        <v>325.86791999999997</v>
      </c>
      <c r="P39" s="342"/>
      <c r="X39" s="343"/>
    </row>
    <row r="40" spans="2:24" ht="15" customHeight="1">
      <c r="B40" s="334">
        <v>2039</v>
      </c>
      <c r="C40" s="335"/>
      <c r="D40" s="379"/>
      <c r="E40" s="336">
        <v>0</v>
      </c>
      <c r="F40" s="337">
        <v>0</v>
      </c>
      <c r="G40" s="338">
        <f t="shared" si="0"/>
        <v>0</v>
      </c>
      <c r="H40" s="339">
        <v>308.87953999999996</v>
      </c>
      <c r="I40" s="340">
        <v>10.81078</v>
      </c>
      <c r="J40" s="341">
        <f t="shared" si="1"/>
        <v>319.69032</v>
      </c>
      <c r="K40" s="339">
        <f t="shared" si="2"/>
        <v>308.87953999999996</v>
      </c>
      <c r="L40" s="340">
        <f t="shared" si="2"/>
        <v>10.81078</v>
      </c>
      <c r="M40" s="341">
        <f t="shared" si="3"/>
        <v>319.69032</v>
      </c>
      <c r="P40" s="342"/>
      <c r="X40" s="343"/>
    </row>
    <row r="41" spans="2:24" ht="15" customHeight="1">
      <c r="B41" s="334">
        <v>2040</v>
      </c>
      <c r="C41" s="335"/>
      <c r="D41" s="379"/>
      <c r="E41" s="336">
        <v>0</v>
      </c>
      <c r="F41" s="337">
        <v>0</v>
      </c>
      <c r="G41" s="338">
        <f t="shared" si="0"/>
        <v>0</v>
      </c>
      <c r="H41" s="339">
        <v>308.87958999999995</v>
      </c>
      <c r="I41" s="340">
        <v>4.6332</v>
      </c>
      <c r="J41" s="341">
        <f t="shared" si="1"/>
        <v>313.51278999999994</v>
      </c>
      <c r="K41" s="339">
        <f t="shared" si="2"/>
        <v>308.87958999999995</v>
      </c>
      <c r="L41" s="340">
        <f t="shared" si="2"/>
        <v>4.6332</v>
      </c>
      <c r="M41" s="341">
        <f t="shared" si="3"/>
        <v>313.51278999999994</v>
      </c>
      <c r="P41" s="342"/>
      <c r="X41" s="343"/>
    </row>
    <row r="42" spans="2:13" ht="9.75" customHeight="1">
      <c r="B42" s="345"/>
      <c r="C42" s="346"/>
      <c r="D42" s="381"/>
      <c r="E42" s="347"/>
      <c r="F42" s="348"/>
      <c r="G42" s="349"/>
      <c r="H42" s="350"/>
      <c r="I42" s="348"/>
      <c r="J42" s="349"/>
      <c r="K42" s="351"/>
      <c r="L42" s="352"/>
      <c r="M42" s="349"/>
    </row>
    <row r="43" spans="2:13" ht="15" customHeight="1">
      <c r="B43" s="589" t="s">
        <v>16</v>
      </c>
      <c r="C43" s="595"/>
      <c r="D43" s="412"/>
      <c r="E43" s="597">
        <f aca="true" t="shared" si="4" ref="E43:L43">SUM(E15:E41)</f>
        <v>50260.074189999985</v>
      </c>
      <c r="F43" s="612">
        <f t="shared" si="4"/>
        <v>7971.536520000001</v>
      </c>
      <c r="G43" s="595">
        <f t="shared" si="4"/>
        <v>58231.61071000001</v>
      </c>
      <c r="H43" s="604">
        <f>SUM(H15:H41)</f>
        <v>667916.3629600002</v>
      </c>
      <c r="I43" s="591">
        <f t="shared" si="4"/>
        <v>94718.96093000002</v>
      </c>
      <c r="J43" s="593">
        <f t="shared" si="4"/>
        <v>762635.3238900001</v>
      </c>
      <c r="K43" s="606">
        <f>SUM(K15:K41)</f>
        <v>718176.4371500002</v>
      </c>
      <c r="L43" s="591">
        <f t="shared" si="4"/>
        <v>102690.49744999998</v>
      </c>
      <c r="M43" s="593">
        <f>SUM(M15:M41)</f>
        <v>820866.9346000002</v>
      </c>
    </row>
    <row r="44" spans="2:13" ht="15" customHeight="1">
      <c r="B44" s="590"/>
      <c r="C44" s="596"/>
      <c r="D44" s="413"/>
      <c r="E44" s="598"/>
      <c r="F44" s="613"/>
      <c r="G44" s="596"/>
      <c r="H44" s="605"/>
      <c r="I44" s="592"/>
      <c r="J44" s="594"/>
      <c r="K44" s="607"/>
      <c r="L44" s="592"/>
      <c r="M44" s="594"/>
    </row>
    <row r="45" ht="6.75" customHeight="1"/>
    <row r="46" spans="2:13" s="318" customFormat="1" ht="15" customHeight="1">
      <c r="B46" s="353" t="s">
        <v>205</v>
      </c>
      <c r="C46" s="354"/>
      <c r="D46" s="354"/>
      <c r="E46" s="321"/>
      <c r="G46" s="321"/>
      <c r="H46" s="355"/>
      <c r="I46" s="356"/>
      <c r="J46" s="355"/>
      <c r="K46" s="321"/>
      <c r="L46" s="321"/>
      <c r="M46" s="321"/>
    </row>
    <row r="47" spans="2:13" s="318" customFormat="1" ht="15" customHeight="1">
      <c r="B47" s="353" t="s">
        <v>312</v>
      </c>
      <c r="C47" s="354"/>
      <c r="D47" s="354"/>
      <c r="E47" s="321"/>
      <c r="G47" s="321"/>
      <c r="H47" s="355"/>
      <c r="I47" s="356"/>
      <c r="J47" s="355"/>
      <c r="K47" s="321"/>
      <c r="L47" s="321"/>
      <c r="M47" s="321"/>
    </row>
    <row r="48" spans="2:13" s="318" customFormat="1" ht="15" customHeight="1">
      <c r="B48" s="353" t="s">
        <v>313</v>
      </c>
      <c r="C48" s="354"/>
      <c r="D48" s="354"/>
      <c r="E48" s="321"/>
      <c r="G48" s="321"/>
      <c r="H48" s="382"/>
      <c r="I48" s="356"/>
      <c r="J48" s="355"/>
      <c r="K48" s="321"/>
      <c r="L48" s="321"/>
      <c r="M48" s="321"/>
    </row>
    <row r="49" spans="2:13" ht="15.75" customHeight="1">
      <c r="B49" s="357"/>
      <c r="C49" s="357"/>
      <c r="D49" s="357"/>
      <c r="E49" s="358"/>
      <c r="F49" s="358"/>
      <c r="G49" s="358"/>
      <c r="H49" s="358"/>
      <c r="I49" s="358"/>
      <c r="J49" s="358"/>
      <c r="K49" s="358"/>
      <c r="L49" s="358"/>
      <c r="M49" s="358"/>
    </row>
    <row r="50" spans="2:24" ht="15.75" customHeight="1">
      <c r="B50" s="357"/>
      <c r="C50" s="357"/>
      <c r="D50" s="357"/>
      <c r="E50" s="414"/>
      <c r="F50" s="414"/>
      <c r="G50" s="414"/>
      <c r="H50" s="414"/>
      <c r="I50" s="414"/>
      <c r="J50" s="414"/>
      <c r="K50" s="414"/>
      <c r="L50" s="414"/>
      <c r="M50" s="483"/>
      <c r="N50" s="484"/>
      <c r="X50" s="368"/>
    </row>
    <row r="51" spans="2:24" ht="15.75" customHeight="1">
      <c r="B51" s="357"/>
      <c r="C51" s="357"/>
      <c r="D51" s="357"/>
      <c r="E51" s="359"/>
      <c r="F51" s="362"/>
      <c r="G51" s="361"/>
      <c r="H51" s="360"/>
      <c r="I51" s="360"/>
      <c r="J51" s="360"/>
      <c r="K51" s="359"/>
      <c r="L51" s="359"/>
      <c r="M51" s="485"/>
      <c r="N51" s="484"/>
      <c r="X51" s="368"/>
    </row>
    <row r="52" spans="2:15" ht="15.75" customHeight="1">
      <c r="B52" s="357"/>
      <c r="C52" s="357"/>
      <c r="D52" s="357"/>
      <c r="E52" s="359"/>
      <c r="F52" s="362"/>
      <c r="G52" s="359"/>
      <c r="H52" s="360"/>
      <c r="I52" s="360"/>
      <c r="J52" s="360"/>
      <c r="K52" s="359"/>
      <c r="L52" s="361"/>
      <c r="M52" s="485"/>
      <c r="N52" s="484"/>
      <c r="O52" s="415"/>
    </row>
    <row r="53" spans="2:16" ht="15.75" customHeight="1">
      <c r="B53" s="357"/>
      <c r="C53" s="357"/>
      <c r="D53" s="357"/>
      <c r="E53" s="359"/>
      <c r="F53" s="362"/>
      <c r="G53" s="359"/>
      <c r="H53" s="359"/>
      <c r="I53" s="363"/>
      <c r="J53" s="359"/>
      <c r="K53" s="359"/>
      <c r="L53" s="359"/>
      <c r="M53" s="291">
        <v>2.989</v>
      </c>
      <c r="N53" s="484"/>
      <c r="O53" s="402"/>
      <c r="P53" s="402"/>
    </row>
    <row r="54" spans="2:14" ht="18.75">
      <c r="B54" s="308" t="s">
        <v>190</v>
      </c>
      <c r="C54" s="309"/>
      <c r="D54" s="309"/>
      <c r="M54" s="485"/>
      <c r="N54" s="484"/>
    </row>
    <row r="55" spans="2:14" ht="19.5">
      <c r="B55" s="312" t="s">
        <v>92</v>
      </c>
      <c r="C55" s="313"/>
      <c r="D55" s="313"/>
      <c r="L55" s="128"/>
      <c r="M55" s="485"/>
      <c r="N55" s="484"/>
    </row>
    <row r="56" spans="2:14" ht="16.5">
      <c r="B56" s="316" t="s">
        <v>110</v>
      </c>
      <c r="C56" s="311"/>
      <c r="D56" s="311"/>
      <c r="M56" s="486"/>
      <c r="N56" s="484"/>
    </row>
    <row r="57" spans="2:15" ht="16.5">
      <c r="B57" s="316" t="s">
        <v>301</v>
      </c>
      <c r="C57" s="311"/>
      <c r="D57" s="311"/>
      <c r="L57" s="364"/>
      <c r="O57" s="365"/>
    </row>
    <row r="58" spans="2:4" ht="16.5">
      <c r="B58" s="316" t="str">
        <f>+B9</f>
        <v>Período: De diciembre 2015 al 2040</v>
      </c>
      <c r="C58" s="311"/>
      <c r="D58" s="311"/>
    </row>
    <row r="59" spans="2:13" ht="16.5">
      <c r="B59" s="319" t="s">
        <v>111</v>
      </c>
      <c r="C59" s="320"/>
      <c r="D59" s="320"/>
      <c r="E59" s="321"/>
      <c r="F59" s="318"/>
      <c r="G59" s="321"/>
      <c r="H59" s="321"/>
      <c r="I59" s="322"/>
      <c r="J59" s="321"/>
      <c r="K59" s="321"/>
      <c r="L59" s="321"/>
      <c r="M59" s="321"/>
    </row>
    <row r="60" ht="8.25" customHeight="1"/>
    <row r="61" spans="2:13" ht="16.5">
      <c r="B61" s="608" t="s">
        <v>149</v>
      </c>
      <c r="C61" s="609"/>
      <c r="D61" s="377"/>
      <c r="E61" s="601" t="s">
        <v>147</v>
      </c>
      <c r="F61" s="602"/>
      <c r="G61" s="603"/>
      <c r="H61" s="601" t="s">
        <v>148</v>
      </c>
      <c r="I61" s="602"/>
      <c r="J61" s="603"/>
      <c r="K61" s="601" t="s">
        <v>38</v>
      </c>
      <c r="L61" s="602"/>
      <c r="M61" s="603"/>
    </row>
    <row r="62" spans="2:13" ht="16.5">
      <c r="B62" s="610"/>
      <c r="C62" s="611"/>
      <c r="D62" s="378"/>
      <c r="E62" s="324" t="s">
        <v>108</v>
      </c>
      <c r="F62" s="325" t="s">
        <v>109</v>
      </c>
      <c r="G62" s="326" t="s">
        <v>38</v>
      </c>
      <c r="H62" s="327" t="s">
        <v>108</v>
      </c>
      <c r="I62" s="325" t="s">
        <v>109</v>
      </c>
      <c r="J62" s="326" t="s">
        <v>38</v>
      </c>
      <c r="K62" s="327" t="s">
        <v>108</v>
      </c>
      <c r="L62" s="325" t="s">
        <v>109</v>
      </c>
      <c r="M62" s="326" t="s">
        <v>38</v>
      </c>
    </row>
    <row r="63" spans="2:13" ht="9.75" customHeight="1">
      <c r="B63" s="328"/>
      <c r="C63" s="329"/>
      <c r="D63" s="332"/>
      <c r="E63" s="366"/>
      <c r="F63" s="330"/>
      <c r="G63" s="331"/>
      <c r="H63" s="328"/>
      <c r="I63" s="330"/>
      <c r="J63" s="331"/>
      <c r="K63" s="328"/>
      <c r="L63" s="332"/>
      <c r="M63" s="331"/>
    </row>
    <row r="64" spans="2:16" ht="15.75" hidden="1">
      <c r="B64" s="334">
        <v>2013</v>
      </c>
      <c r="C64" s="335"/>
      <c r="D64" s="379"/>
      <c r="E64" s="336">
        <f aca="true" t="shared" si="5" ref="E64:F90">+E15*$M$53</f>
        <v>0</v>
      </c>
      <c r="F64" s="337">
        <f t="shared" si="5"/>
        <v>0</v>
      </c>
      <c r="G64" s="338">
        <f aca="true" t="shared" si="6" ref="G64:G89">+F64+E64</f>
        <v>0</v>
      </c>
      <c r="H64" s="339">
        <f aca="true" t="shared" si="7" ref="H64:I90">+H15*$M$53</f>
        <v>0</v>
      </c>
      <c r="I64" s="340">
        <f t="shared" si="7"/>
        <v>0</v>
      </c>
      <c r="J64" s="341">
        <f>+H64+I64</f>
        <v>0</v>
      </c>
      <c r="K64" s="339">
        <f>+E64+H64</f>
        <v>0</v>
      </c>
      <c r="L64" s="340">
        <f>+F64+I64</f>
        <v>0</v>
      </c>
      <c r="M64" s="341">
        <f>+K64+L64</f>
        <v>0</v>
      </c>
      <c r="P64" s="343"/>
    </row>
    <row r="65" spans="2:16" ht="15.75">
      <c r="B65" s="334">
        <v>2015</v>
      </c>
      <c r="C65" s="335"/>
      <c r="D65" s="379" t="str">
        <f>+D16</f>
        <v>a/</v>
      </c>
      <c r="E65" s="344">
        <f t="shared" si="5"/>
        <v>17506.83241531</v>
      </c>
      <c r="F65" s="340">
        <f t="shared" si="5"/>
        <v>1701.90437858</v>
      </c>
      <c r="G65" s="341">
        <f>+F65+E65</f>
        <v>19208.73679389</v>
      </c>
      <c r="H65" s="339">
        <f t="shared" si="7"/>
        <v>335603.56762695016</v>
      </c>
      <c r="I65" s="340">
        <f t="shared" si="7"/>
        <v>67110.05579753993</v>
      </c>
      <c r="J65" s="341">
        <f aca="true" t="shared" si="8" ref="J65:J89">+H65+I65</f>
        <v>402713.6234244901</v>
      </c>
      <c r="K65" s="339">
        <f aca="true" t="shared" si="9" ref="K65:L90">+E65+H65</f>
        <v>353110.4000422602</v>
      </c>
      <c r="L65" s="340">
        <f t="shared" si="9"/>
        <v>68811.96017611993</v>
      </c>
      <c r="M65" s="341">
        <f aca="true" t="shared" si="10" ref="M65:M89">+K65+L65</f>
        <v>421922.3602183801</v>
      </c>
      <c r="P65" s="343"/>
    </row>
    <row r="66" spans="2:16" ht="15.75">
      <c r="B66" s="334">
        <v>2016</v>
      </c>
      <c r="C66" s="335"/>
      <c r="D66" s="379"/>
      <c r="E66" s="344">
        <f t="shared" si="5"/>
        <v>16252.013121819999</v>
      </c>
      <c r="F66" s="340">
        <f t="shared" si="5"/>
        <v>2360.55267707</v>
      </c>
      <c r="G66" s="341">
        <f>+F66+E66</f>
        <v>18612.56579889</v>
      </c>
      <c r="H66" s="339">
        <f t="shared" si="7"/>
        <v>322421.40040922037</v>
      </c>
      <c r="I66" s="340">
        <f t="shared" si="7"/>
        <v>49302.976777950054</v>
      </c>
      <c r="J66" s="341">
        <f t="shared" si="8"/>
        <v>371724.37718717044</v>
      </c>
      <c r="K66" s="339">
        <f t="shared" si="9"/>
        <v>338673.41353104037</v>
      </c>
      <c r="L66" s="340">
        <f t="shared" si="9"/>
        <v>51663.529455020056</v>
      </c>
      <c r="M66" s="341">
        <f t="shared" si="10"/>
        <v>390336.9429860604</v>
      </c>
      <c r="P66" s="343"/>
    </row>
    <row r="67" spans="2:16" ht="15.75">
      <c r="B67" s="334">
        <v>2017</v>
      </c>
      <c r="C67" s="335"/>
      <c r="D67" s="379"/>
      <c r="E67" s="344">
        <f t="shared" si="5"/>
        <v>15024.523959060001</v>
      </c>
      <c r="F67" s="340">
        <f t="shared" si="5"/>
        <v>2989.27818623</v>
      </c>
      <c r="G67" s="341">
        <f t="shared" si="6"/>
        <v>18013.80214529</v>
      </c>
      <c r="H67" s="339">
        <f t="shared" si="7"/>
        <v>249227.1316922799</v>
      </c>
      <c r="I67" s="340">
        <f t="shared" si="7"/>
        <v>37898.4471285</v>
      </c>
      <c r="J67" s="341">
        <f t="shared" si="8"/>
        <v>287125.5788207799</v>
      </c>
      <c r="K67" s="339">
        <f t="shared" si="9"/>
        <v>264251.6556513399</v>
      </c>
      <c r="L67" s="340">
        <f t="shared" si="9"/>
        <v>40887.72531473001</v>
      </c>
      <c r="M67" s="341">
        <f t="shared" si="10"/>
        <v>305139.38096606993</v>
      </c>
      <c r="P67" s="343"/>
    </row>
    <row r="68" spans="2:16" ht="15.75">
      <c r="B68" s="334">
        <v>2018</v>
      </c>
      <c r="C68" s="335"/>
      <c r="D68" s="379"/>
      <c r="E68" s="344">
        <f t="shared" si="5"/>
        <v>13792.905582469999</v>
      </c>
      <c r="F68" s="340">
        <f t="shared" si="5"/>
        <v>3077.5734554599994</v>
      </c>
      <c r="G68" s="341">
        <f t="shared" si="6"/>
        <v>16870.47903793</v>
      </c>
      <c r="H68" s="339">
        <f t="shared" si="7"/>
        <v>226470.7886391299</v>
      </c>
      <c r="I68" s="340">
        <f t="shared" si="7"/>
        <v>28312.7250252</v>
      </c>
      <c r="J68" s="341">
        <f t="shared" si="8"/>
        <v>254783.5136643299</v>
      </c>
      <c r="K68" s="339">
        <f t="shared" si="9"/>
        <v>240263.6942215999</v>
      </c>
      <c r="L68" s="340">
        <f t="shared" si="9"/>
        <v>31390.29848066</v>
      </c>
      <c r="M68" s="341">
        <f t="shared" si="10"/>
        <v>271653.9927022599</v>
      </c>
      <c r="P68" s="343"/>
    </row>
    <row r="69" spans="2:16" ht="15.75">
      <c r="B69" s="334">
        <v>2019</v>
      </c>
      <c r="C69" s="335"/>
      <c r="D69" s="379"/>
      <c r="E69" s="344">
        <f t="shared" si="5"/>
        <v>12579.710056829997</v>
      </c>
      <c r="F69" s="340">
        <f t="shared" si="5"/>
        <v>2721.38015401</v>
      </c>
      <c r="G69" s="341">
        <f t="shared" si="6"/>
        <v>15301.090210839997</v>
      </c>
      <c r="H69" s="339">
        <f t="shared" si="7"/>
        <v>133401.58276263007</v>
      </c>
      <c r="I69" s="340">
        <f t="shared" si="7"/>
        <v>21951.085291030002</v>
      </c>
      <c r="J69" s="341">
        <f t="shared" si="8"/>
        <v>155352.66805366008</v>
      </c>
      <c r="K69" s="339">
        <f t="shared" si="9"/>
        <v>145981.29281946007</v>
      </c>
      <c r="L69" s="340">
        <f t="shared" si="9"/>
        <v>24672.46544504</v>
      </c>
      <c r="M69" s="341">
        <f t="shared" si="10"/>
        <v>170653.75826450007</v>
      </c>
      <c r="P69" s="343"/>
    </row>
    <row r="70" spans="2:16" ht="15.75">
      <c r="B70" s="334">
        <v>2020</v>
      </c>
      <c r="C70" s="335"/>
      <c r="D70" s="379"/>
      <c r="E70" s="344">
        <f t="shared" si="5"/>
        <v>11338.77039407</v>
      </c>
      <c r="F70" s="340">
        <f t="shared" si="5"/>
        <v>2333.5637406899996</v>
      </c>
      <c r="G70" s="341">
        <f t="shared" si="6"/>
        <v>13672.33413476</v>
      </c>
      <c r="H70" s="339">
        <f t="shared" si="7"/>
        <v>132212.51196411994</v>
      </c>
      <c r="I70" s="340">
        <f t="shared" si="7"/>
        <v>18898.793694270003</v>
      </c>
      <c r="J70" s="341">
        <f t="shared" si="8"/>
        <v>151111.30565838993</v>
      </c>
      <c r="K70" s="339">
        <f t="shared" si="9"/>
        <v>143551.28235818993</v>
      </c>
      <c r="L70" s="340">
        <f t="shared" si="9"/>
        <v>21232.357434960002</v>
      </c>
      <c r="M70" s="341">
        <f t="shared" si="10"/>
        <v>164783.63979314992</v>
      </c>
      <c r="P70" s="343"/>
    </row>
    <row r="71" spans="2:16" ht="15.75">
      <c r="B71" s="334">
        <v>2021</v>
      </c>
      <c r="C71" s="335"/>
      <c r="D71" s="379"/>
      <c r="E71" s="344">
        <f t="shared" si="5"/>
        <v>10112.124248869999</v>
      </c>
      <c r="F71" s="340">
        <f t="shared" si="5"/>
        <v>1976.3120343399999</v>
      </c>
      <c r="G71" s="341">
        <f t="shared" si="6"/>
        <v>12088.43628321</v>
      </c>
      <c r="H71" s="339">
        <f t="shared" si="7"/>
        <v>135380.78997226</v>
      </c>
      <c r="I71" s="340">
        <f t="shared" si="7"/>
        <v>15804.05034677</v>
      </c>
      <c r="J71" s="341">
        <f t="shared" si="8"/>
        <v>151184.84031903002</v>
      </c>
      <c r="K71" s="339">
        <f t="shared" si="9"/>
        <v>145492.91422113002</v>
      </c>
      <c r="L71" s="340">
        <f t="shared" si="9"/>
        <v>17780.36238111</v>
      </c>
      <c r="M71" s="341">
        <f t="shared" si="10"/>
        <v>163273.27660224002</v>
      </c>
      <c r="P71" s="343"/>
    </row>
    <row r="72" spans="2:16" ht="15.75">
      <c r="B72" s="334">
        <v>2022</v>
      </c>
      <c r="C72" s="335"/>
      <c r="D72" s="379"/>
      <c r="E72" s="344">
        <f t="shared" si="5"/>
        <v>8896.02087458</v>
      </c>
      <c r="F72" s="340">
        <f t="shared" si="5"/>
        <v>1663.6541754700002</v>
      </c>
      <c r="G72" s="341">
        <f t="shared" si="6"/>
        <v>10559.675050049998</v>
      </c>
      <c r="H72" s="339">
        <f t="shared" si="7"/>
        <v>130133.22080947984</v>
      </c>
      <c r="I72" s="340">
        <f t="shared" si="7"/>
        <v>12716.473754460005</v>
      </c>
      <c r="J72" s="341">
        <f t="shared" si="8"/>
        <v>142849.69456393985</v>
      </c>
      <c r="K72" s="339">
        <f t="shared" si="9"/>
        <v>139029.24168405985</v>
      </c>
      <c r="L72" s="340">
        <f t="shared" si="9"/>
        <v>14380.127929930004</v>
      </c>
      <c r="M72" s="341">
        <f t="shared" si="10"/>
        <v>153409.36961398984</v>
      </c>
      <c r="P72" s="343"/>
    </row>
    <row r="73" spans="2:16" ht="15.75">
      <c r="B73" s="334">
        <v>2023</v>
      </c>
      <c r="C73" s="335"/>
      <c r="D73" s="379"/>
      <c r="E73" s="344">
        <f t="shared" si="5"/>
        <v>7653.79453699</v>
      </c>
      <c r="F73" s="340">
        <f t="shared" si="5"/>
        <v>1387.71785544</v>
      </c>
      <c r="G73" s="341">
        <f t="shared" si="6"/>
        <v>9041.51239243</v>
      </c>
      <c r="H73" s="339">
        <f t="shared" si="7"/>
        <v>129461.3541965099</v>
      </c>
      <c r="I73" s="340">
        <f t="shared" si="7"/>
        <v>9556.853653830003</v>
      </c>
      <c r="J73" s="341">
        <f t="shared" si="8"/>
        <v>139018.2078503399</v>
      </c>
      <c r="K73" s="339">
        <f t="shared" si="9"/>
        <v>137115.1487334999</v>
      </c>
      <c r="L73" s="340">
        <f t="shared" si="9"/>
        <v>10944.571509270003</v>
      </c>
      <c r="M73" s="341">
        <f t="shared" si="10"/>
        <v>148059.7202427699</v>
      </c>
      <c r="P73" s="343"/>
    </row>
    <row r="74" spans="2:16" ht="15.75">
      <c r="B74" s="334">
        <v>2024</v>
      </c>
      <c r="C74" s="335"/>
      <c r="D74" s="379"/>
      <c r="E74" s="344">
        <f t="shared" si="5"/>
        <v>6740.121291259999</v>
      </c>
      <c r="F74" s="340">
        <f t="shared" si="5"/>
        <v>1150.7872381599998</v>
      </c>
      <c r="G74" s="341">
        <f t="shared" si="6"/>
        <v>7890.9085294199995</v>
      </c>
      <c r="H74" s="339">
        <f t="shared" si="7"/>
        <v>80200.89134050006</v>
      </c>
      <c r="I74" s="340">
        <f t="shared" si="7"/>
        <v>6381.150670789997</v>
      </c>
      <c r="J74" s="341">
        <f t="shared" si="8"/>
        <v>86582.04201129006</v>
      </c>
      <c r="K74" s="339">
        <f t="shared" si="9"/>
        <v>86941.01263176007</v>
      </c>
      <c r="L74" s="340">
        <f t="shared" si="9"/>
        <v>7531.937908949997</v>
      </c>
      <c r="M74" s="341">
        <f t="shared" si="10"/>
        <v>94472.95054071007</v>
      </c>
      <c r="P74" s="343"/>
    </row>
    <row r="75" spans="2:16" ht="15.75">
      <c r="B75" s="334">
        <v>2025</v>
      </c>
      <c r="C75" s="335"/>
      <c r="D75" s="379"/>
      <c r="E75" s="344">
        <f t="shared" si="5"/>
        <v>6740.121291259999</v>
      </c>
      <c r="F75" s="340">
        <f t="shared" si="5"/>
        <v>929.9048607800001</v>
      </c>
      <c r="G75" s="341">
        <f t="shared" si="6"/>
        <v>7670.02615204</v>
      </c>
      <c r="H75" s="339">
        <f t="shared" si="7"/>
        <v>43396.68758067997</v>
      </c>
      <c r="I75" s="340">
        <f t="shared" si="7"/>
        <v>3597.281615969999</v>
      </c>
      <c r="J75" s="341">
        <f t="shared" si="8"/>
        <v>46993.969196649974</v>
      </c>
      <c r="K75" s="339">
        <f t="shared" si="9"/>
        <v>50136.808871939975</v>
      </c>
      <c r="L75" s="340">
        <f t="shared" si="9"/>
        <v>4527.186476749999</v>
      </c>
      <c r="M75" s="341">
        <f t="shared" si="10"/>
        <v>54663.995348689976</v>
      </c>
      <c r="P75" s="343"/>
    </row>
    <row r="76" spans="2:16" ht="15.75">
      <c r="B76" s="334">
        <v>2026</v>
      </c>
      <c r="C76" s="335"/>
      <c r="D76" s="379"/>
      <c r="E76" s="344">
        <f t="shared" si="5"/>
        <v>6740.121291259999</v>
      </c>
      <c r="F76" s="340">
        <f t="shared" si="5"/>
        <v>711.9370274099999</v>
      </c>
      <c r="G76" s="341">
        <f t="shared" si="6"/>
        <v>7452.05831867</v>
      </c>
      <c r="H76" s="339">
        <f t="shared" si="7"/>
        <v>15010.92131896</v>
      </c>
      <c r="I76" s="340">
        <f t="shared" si="7"/>
        <v>2480.5442288900003</v>
      </c>
      <c r="J76" s="341">
        <f t="shared" si="8"/>
        <v>17491.46554785</v>
      </c>
      <c r="K76" s="339">
        <f t="shared" si="9"/>
        <v>21751.04261022</v>
      </c>
      <c r="L76" s="340">
        <f t="shared" si="9"/>
        <v>3192.4812563000005</v>
      </c>
      <c r="M76" s="341">
        <f t="shared" si="10"/>
        <v>24943.52386652</v>
      </c>
      <c r="P76" s="343"/>
    </row>
    <row r="77" spans="2:16" ht="15.75">
      <c r="B77" s="334">
        <v>2027</v>
      </c>
      <c r="C77" s="335"/>
      <c r="D77" s="379"/>
      <c r="E77" s="344">
        <f t="shared" si="5"/>
        <v>6740.121291259999</v>
      </c>
      <c r="F77" s="340">
        <f t="shared" si="5"/>
        <v>493.01788500999993</v>
      </c>
      <c r="G77" s="341">
        <f t="shared" si="6"/>
        <v>7233.13917627</v>
      </c>
      <c r="H77" s="339">
        <f t="shared" si="7"/>
        <v>7491.676945760003</v>
      </c>
      <c r="I77" s="340">
        <f t="shared" si="7"/>
        <v>2073.6585037</v>
      </c>
      <c r="J77" s="341">
        <f t="shared" si="8"/>
        <v>9565.335449460003</v>
      </c>
      <c r="K77" s="339">
        <f t="shared" si="9"/>
        <v>14231.798237020002</v>
      </c>
      <c r="L77" s="340">
        <f t="shared" si="9"/>
        <v>2566.67638871</v>
      </c>
      <c r="M77" s="341">
        <f t="shared" si="10"/>
        <v>16798.474625730003</v>
      </c>
      <c r="P77" s="343"/>
    </row>
    <row r="78" spans="2:16" ht="15.75">
      <c r="B78" s="334">
        <v>2028</v>
      </c>
      <c r="C78" s="335"/>
      <c r="D78" s="379"/>
      <c r="E78" s="344">
        <f t="shared" si="5"/>
        <v>6740.121291259999</v>
      </c>
      <c r="F78" s="340">
        <f t="shared" si="5"/>
        <v>274.26508046</v>
      </c>
      <c r="G78" s="341">
        <f t="shared" si="6"/>
        <v>7014.386371719999</v>
      </c>
      <c r="H78" s="339">
        <f t="shared" si="7"/>
        <v>7345.893641729999</v>
      </c>
      <c r="I78" s="340">
        <f t="shared" si="7"/>
        <v>1808.5172261799996</v>
      </c>
      <c r="J78" s="341">
        <f t="shared" si="8"/>
        <v>9154.410867909999</v>
      </c>
      <c r="K78" s="339">
        <f t="shared" si="9"/>
        <v>14086.014932989998</v>
      </c>
      <c r="L78" s="340">
        <f t="shared" si="9"/>
        <v>2082.7823066399997</v>
      </c>
      <c r="M78" s="341">
        <f t="shared" si="10"/>
        <v>16168.797239629997</v>
      </c>
      <c r="P78" s="343"/>
    </row>
    <row r="79" spans="2:16" ht="15.75">
      <c r="B79" s="334">
        <v>2029</v>
      </c>
      <c r="C79" s="335"/>
      <c r="D79" s="379"/>
      <c r="E79" s="344">
        <f t="shared" si="5"/>
        <v>3370.0601076099997</v>
      </c>
      <c r="F79" s="340">
        <f t="shared" si="5"/>
        <v>55.07390916999999</v>
      </c>
      <c r="G79" s="341">
        <f>+F79+E79</f>
        <v>3425.13401678</v>
      </c>
      <c r="H79" s="339">
        <f t="shared" si="7"/>
        <v>8013.8587130000005</v>
      </c>
      <c r="I79" s="340">
        <f t="shared" si="7"/>
        <v>1535.2921084900008</v>
      </c>
      <c r="J79" s="341">
        <f t="shared" si="8"/>
        <v>9549.150821490002</v>
      </c>
      <c r="K79" s="339">
        <f t="shared" si="9"/>
        <v>11383.91882061</v>
      </c>
      <c r="L79" s="340">
        <f t="shared" si="9"/>
        <v>1590.3660176600008</v>
      </c>
      <c r="M79" s="341">
        <f t="shared" si="10"/>
        <v>12974.284838270001</v>
      </c>
      <c r="P79" s="343"/>
    </row>
    <row r="80" spans="2:16" ht="15.75">
      <c r="B80" s="334">
        <v>2030</v>
      </c>
      <c r="C80" s="335"/>
      <c r="D80" s="379"/>
      <c r="E80" s="336">
        <f t="shared" si="5"/>
        <v>0</v>
      </c>
      <c r="F80" s="337">
        <f t="shared" si="5"/>
        <v>0</v>
      </c>
      <c r="G80" s="338">
        <f t="shared" si="6"/>
        <v>0</v>
      </c>
      <c r="H80" s="339">
        <f t="shared" si="7"/>
        <v>8514.078175049997</v>
      </c>
      <c r="I80" s="340">
        <f t="shared" si="7"/>
        <v>1235.8958149300001</v>
      </c>
      <c r="J80" s="341">
        <f t="shared" si="8"/>
        <v>9749.973989979997</v>
      </c>
      <c r="K80" s="339">
        <f t="shared" si="9"/>
        <v>8514.078175049997</v>
      </c>
      <c r="L80" s="340">
        <f t="shared" si="9"/>
        <v>1235.8958149300001</v>
      </c>
      <c r="M80" s="341">
        <f t="shared" si="10"/>
        <v>9749.973989979997</v>
      </c>
      <c r="P80" s="343"/>
    </row>
    <row r="81" spans="2:16" ht="15.75">
      <c r="B81" s="334">
        <v>2031</v>
      </c>
      <c r="C81" s="335"/>
      <c r="D81" s="379"/>
      <c r="E81" s="336">
        <f t="shared" si="5"/>
        <v>0</v>
      </c>
      <c r="F81" s="337">
        <f t="shared" si="5"/>
        <v>0</v>
      </c>
      <c r="G81" s="338">
        <f t="shared" si="6"/>
        <v>0</v>
      </c>
      <c r="H81" s="339">
        <f t="shared" si="7"/>
        <v>9469.340605899997</v>
      </c>
      <c r="I81" s="340">
        <f t="shared" si="7"/>
        <v>903.4176579399999</v>
      </c>
      <c r="J81" s="341">
        <f t="shared" si="8"/>
        <v>10372.758263839996</v>
      </c>
      <c r="K81" s="339">
        <f t="shared" si="9"/>
        <v>9469.340605899997</v>
      </c>
      <c r="L81" s="340">
        <f t="shared" si="9"/>
        <v>903.4176579399999</v>
      </c>
      <c r="M81" s="341">
        <f t="shared" si="10"/>
        <v>10372.758263839996</v>
      </c>
      <c r="P81" s="343"/>
    </row>
    <row r="82" spans="2:16" ht="15.75">
      <c r="B82" s="334">
        <v>2032</v>
      </c>
      <c r="C82" s="335"/>
      <c r="D82" s="379"/>
      <c r="E82" s="336">
        <f t="shared" si="5"/>
        <v>0</v>
      </c>
      <c r="F82" s="337">
        <f t="shared" si="5"/>
        <v>0</v>
      </c>
      <c r="G82" s="338">
        <f t="shared" si="6"/>
        <v>0</v>
      </c>
      <c r="H82" s="339">
        <f t="shared" si="7"/>
        <v>8575.648287149997</v>
      </c>
      <c r="I82" s="340">
        <f t="shared" si="7"/>
        <v>667.6020273300002</v>
      </c>
      <c r="J82" s="341">
        <f t="shared" si="8"/>
        <v>9243.250314479998</v>
      </c>
      <c r="K82" s="339">
        <f t="shared" si="9"/>
        <v>8575.648287149997</v>
      </c>
      <c r="L82" s="340">
        <f t="shared" si="9"/>
        <v>667.6020273300002</v>
      </c>
      <c r="M82" s="341">
        <f t="shared" si="10"/>
        <v>9243.250314479998</v>
      </c>
      <c r="P82" s="343"/>
    </row>
    <row r="83" spans="2:16" ht="15.75">
      <c r="B83" s="334">
        <v>2033</v>
      </c>
      <c r="C83" s="335"/>
      <c r="D83" s="379"/>
      <c r="E83" s="336">
        <f t="shared" si="5"/>
        <v>0</v>
      </c>
      <c r="F83" s="337">
        <f t="shared" si="5"/>
        <v>0</v>
      </c>
      <c r="G83" s="338">
        <f t="shared" si="6"/>
        <v>0</v>
      </c>
      <c r="H83" s="339">
        <f t="shared" si="7"/>
        <v>5060.17500338</v>
      </c>
      <c r="I83" s="340">
        <f t="shared" si="7"/>
        <v>280.67286877</v>
      </c>
      <c r="J83" s="341">
        <f t="shared" si="8"/>
        <v>5340.84787215</v>
      </c>
      <c r="K83" s="339">
        <f t="shared" si="9"/>
        <v>5060.17500338</v>
      </c>
      <c r="L83" s="340">
        <f t="shared" si="9"/>
        <v>280.67286877</v>
      </c>
      <c r="M83" s="341">
        <f t="shared" si="10"/>
        <v>5340.84787215</v>
      </c>
      <c r="P83" s="343"/>
    </row>
    <row r="84" spans="2:16" ht="15.75">
      <c r="B84" s="334">
        <v>2034</v>
      </c>
      <c r="C84" s="335"/>
      <c r="D84" s="379"/>
      <c r="E84" s="336">
        <f t="shared" si="5"/>
        <v>0</v>
      </c>
      <c r="F84" s="337">
        <f t="shared" si="5"/>
        <v>0</v>
      </c>
      <c r="G84" s="338">
        <f t="shared" si="6"/>
        <v>0</v>
      </c>
      <c r="H84" s="339">
        <f t="shared" si="7"/>
        <v>1942.36207564</v>
      </c>
      <c r="I84" s="340">
        <f t="shared" si="7"/>
        <v>193.47061705999997</v>
      </c>
      <c r="J84" s="341">
        <f t="shared" si="8"/>
        <v>2135.8326927</v>
      </c>
      <c r="K84" s="339">
        <f t="shared" si="9"/>
        <v>1942.36207564</v>
      </c>
      <c r="L84" s="340">
        <f t="shared" si="9"/>
        <v>193.47061705999997</v>
      </c>
      <c r="M84" s="341">
        <f t="shared" si="10"/>
        <v>2135.8326927</v>
      </c>
      <c r="P84" s="343"/>
    </row>
    <row r="85" spans="2:16" ht="15.75">
      <c r="B85" s="334">
        <v>2035</v>
      </c>
      <c r="C85" s="335"/>
      <c r="D85" s="379"/>
      <c r="E85" s="336">
        <f t="shared" si="5"/>
        <v>0</v>
      </c>
      <c r="F85" s="337">
        <f t="shared" si="5"/>
        <v>0</v>
      </c>
      <c r="G85" s="338">
        <f t="shared" si="6"/>
        <v>0</v>
      </c>
      <c r="H85" s="339">
        <f t="shared" si="7"/>
        <v>1942.36207564</v>
      </c>
      <c r="I85" s="340">
        <f t="shared" si="7"/>
        <v>144.43221624999998</v>
      </c>
      <c r="J85" s="341">
        <f t="shared" si="8"/>
        <v>2086.79429189</v>
      </c>
      <c r="K85" s="339">
        <f t="shared" si="9"/>
        <v>1942.36207564</v>
      </c>
      <c r="L85" s="340">
        <f t="shared" si="9"/>
        <v>144.43221624999998</v>
      </c>
      <c r="M85" s="341">
        <f t="shared" si="10"/>
        <v>2086.79429189</v>
      </c>
      <c r="P85" s="343"/>
    </row>
    <row r="86" spans="2:16" ht="15.75">
      <c r="B86" s="334">
        <v>2036</v>
      </c>
      <c r="C86" s="335"/>
      <c r="D86" s="379"/>
      <c r="E86" s="336">
        <f t="shared" si="5"/>
        <v>0</v>
      </c>
      <c r="F86" s="337">
        <f t="shared" si="5"/>
        <v>0</v>
      </c>
      <c r="G86" s="338">
        <f t="shared" si="6"/>
        <v>0</v>
      </c>
      <c r="H86" s="339">
        <f t="shared" si="7"/>
        <v>1432.80112178</v>
      </c>
      <c r="I86" s="340">
        <f t="shared" si="7"/>
        <v>95.39378555</v>
      </c>
      <c r="J86" s="341">
        <f t="shared" si="8"/>
        <v>1528.19490733</v>
      </c>
      <c r="K86" s="339">
        <f t="shared" si="9"/>
        <v>1432.80112178</v>
      </c>
      <c r="L86" s="340">
        <f t="shared" si="9"/>
        <v>95.39378555</v>
      </c>
      <c r="M86" s="341">
        <f t="shared" si="10"/>
        <v>1528.19490733</v>
      </c>
      <c r="P86" s="343"/>
    </row>
    <row r="87" spans="2:16" ht="15.75">
      <c r="B87" s="334">
        <v>2037</v>
      </c>
      <c r="C87" s="335"/>
      <c r="D87" s="379"/>
      <c r="E87" s="336">
        <f t="shared" si="5"/>
        <v>0</v>
      </c>
      <c r="F87" s="337">
        <f t="shared" si="5"/>
        <v>0</v>
      </c>
      <c r="G87" s="338">
        <f t="shared" si="6"/>
        <v>0</v>
      </c>
      <c r="H87" s="339">
        <f t="shared" si="7"/>
        <v>923.2409450599998</v>
      </c>
      <c r="I87" s="340">
        <f t="shared" si="7"/>
        <v>69.24308433</v>
      </c>
      <c r="J87" s="341">
        <f t="shared" si="8"/>
        <v>992.4840293899998</v>
      </c>
      <c r="K87" s="339">
        <f t="shared" si="9"/>
        <v>923.2409450599998</v>
      </c>
      <c r="L87" s="340">
        <f t="shared" si="9"/>
        <v>69.24308433</v>
      </c>
      <c r="M87" s="341">
        <f t="shared" si="10"/>
        <v>992.4840293899998</v>
      </c>
      <c r="P87" s="343"/>
    </row>
    <row r="88" spans="2:16" ht="15.75">
      <c r="B88" s="334">
        <v>2038</v>
      </c>
      <c r="C88" s="335"/>
      <c r="D88" s="379"/>
      <c r="E88" s="336">
        <f t="shared" si="5"/>
        <v>0</v>
      </c>
      <c r="F88" s="337">
        <f t="shared" si="5"/>
        <v>0</v>
      </c>
      <c r="G88" s="338">
        <f t="shared" si="6"/>
        <v>0</v>
      </c>
      <c r="H88" s="339">
        <f t="shared" si="7"/>
        <v>923.2409450599998</v>
      </c>
      <c r="I88" s="340">
        <f t="shared" si="7"/>
        <v>50.77826781999998</v>
      </c>
      <c r="J88" s="341">
        <f t="shared" si="8"/>
        <v>974.0192128799998</v>
      </c>
      <c r="K88" s="339">
        <f t="shared" si="9"/>
        <v>923.2409450599998</v>
      </c>
      <c r="L88" s="340">
        <f t="shared" si="9"/>
        <v>50.77826781999998</v>
      </c>
      <c r="M88" s="341">
        <f t="shared" si="10"/>
        <v>974.0192128799998</v>
      </c>
      <c r="P88" s="343"/>
    </row>
    <row r="89" spans="2:16" ht="15.75">
      <c r="B89" s="334">
        <v>2039</v>
      </c>
      <c r="C89" s="335"/>
      <c r="D89" s="379"/>
      <c r="E89" s="336">
        <f t="shared" si="5"/>
        <v>0</v>
      </c>
      <c r="F89" s="337">
        <f t="shared" si="5"/>
        <v>0</v>
      </c>
      <c r="G89" s="338">
        <f t="shared" si="6"/>
        <v>0</v>
      </c>
      <c r="H89" s="339">
        <f t="shared" si="7"/>
        <v>923.2409450599998</v>
      </c>
      <c r="I89" s="340">
        <f t="shared" si="7"/>
        <v>32.31342142</v>
      </c>
      <c r="J89" s="341">
        <f t="shared" si="8"/>
        <v>955.5543664799998</v>
      </c>
      <c r="K89" s="339">
        <f t="shared" si="9"/>
        <v>923.2409450599998</v>
      </c>
      <c r="L89" s="340">
        <f t="shared" si="9"/>
        <v>32.31342142</v>
      </c>
      <c r="M89" s="341">
        <f t="shared" si="10"/>
        <v>955.5543664799998</v>
      </c>
      <c r="P89" s="343"/>
    </row>
    <row r="90" spans="2:16" ht="15.75">
      <c r="B90" s="334">
        <v>2040</v>
      </c>
      <c r="C90" s="335"/>
      <c r="D90" s="379"/>
      <c r="E90" s="336">
        <f t="shared" si="5"/>
        <v>0</v>
      </c>
      <c r="F90" s="337">
        <f t="shared" si="5"/>
        <v>0</v>
      </c>
      <c r="G90" s="338">
        <f>+F90+E90</f>
        <v>0</v>
      </c>
      <c r="H90" s="339">
        <f t="shared" si="7"/>
        <v>923.2410945099998</v>
      </c>
      <c r="I90" s="340">
        <f t="shared" si="7"/>
        <v>13.848634800000001</v>
      </c>
      <c r="J90" s="341">
        <f>+H90+I90</f>
        <v>937.0897293099998</v>
      </c>
      <c r="K90" s="339">
        <f t="shared" si="9"/>
        <v>923.2410945099998</v>
      </c>
      <c r="L90" s="340">
        <f t="shared" si="9"/>
        <v>13.848634800000001</v>
      </c>
      <c r="M90" s="341">
        <f>+K90+L90</f>
        <v>937.0897293099998</v>
      </c>
      <c r="P90" s="343"/>
    </row>
    <row r="91" spans="2:16" ht="8.25" customHeight="1">
      <c r="B91" s="345"/>
      <c r="C91" s="346"/>
      <c r="D91" s="381"/>
      <c r="E91" s="347"/>
      <c r="F91" s="348"/>
      <c r="G91" s="349"/>
      <c r="H91" s="351"/>
      <c r="I91" s="348"/>
      <c r="J91" s="349"/>
      <c r="K91" s="351"/>
      <c r="L91" s="352"/>
      <c r="M91" s="349"/>
      <c r="P91" s="343"/>
    </row>
    <row r="92" spans="2:16" ht="15" customHeight="1">
      <c r="B92" s="589" t="s">
        <v>16</v>
      </c>
      <c r="C92" s="595"/>
      <c r="D92" s="371"/>
      <c r="E92" s="597">
        <f>SUM(E64:E90)</f>
        <v>150227.36175391002</v>
      </c>
      <c r="F92" s="599">
        <f>SUM(F64:F90)</f>
        <v>23826.92265828</v>
      </c>
      <c r="G92" s="593">
        <f aca="true" t="shared" si="11" ref="G92:L92">SUM(G64:G90)</f>
        <v>174054.28441219</v>
      </c>
      <c r="H92" s="589">
        <f>SUM(H64:H90)</f>
        <v>1996402.0088874402</v>
      </c>
      <c r="I92" s="591">
        <f t="shared" si="11"/>
        <v>283114.9742197701</v>
      </c>
      <c r="J92" s="593">
        <f t="shared" si="11"/>
        <v>2279516.9831072106</v>
      </c>
      <c r="K92" s="589">
        <f>SUM(K64:K90)</f>
        <v>2146629.3706413503</v>
      </c>
      <c r="L92" s="591">
        <f t="shared" si="11"/>
        <v>306941.89687805006</v>
      </c>
      <c r="M92" s="593">
        <f>SUM(M64:M90)</f>
        <v>2453571.2675194005</v>
      </c>
      <c r="P92" s="343"/>
    </row>
    <row r="93" spans="2:16" ht="15" customHeight="1">
      <c r="B93" s="590"/>
      <c r="C93" s="596"/>
      <c r="D93" s="372"/>
      <c r="E93" s="598"/>
      <c r="F93" s="600"/>
      <c r="G93" s="594"/>
      <c r="H93" s="590"/>
      <c r="I93" s="592"/>
      <c r="J93" s="594"/>
      <c r="K93" s="590"/>
      <c r="L93" s="592"/>
      <c r="M93" s="594"/>
      <c r="P93" s="343"/>
    </row>
    <row r="94" ht="6.75" customHeight="1"/>
    <row r="95" spans="2:13" ht="15.75">
      <c r="B95" s="353" t="s">
        <v>205</v>
      </c>
      <c r="C95" s="354"/>
      <c r="D95" s="354"/>
      <c r="E95" s="321"/>
      <c r="F95" s="318"/>
      <c r="G95" s="321"/>
      <c r="H95" s="321"/>
      <c r="I95" s="322"/>
      <c r="J95" s="321"/>
      <c r="K95" s="321"/>
      <c r="L95" s="321"/>
      <c r="M95" s="321"/>
    </row>
    <row r="96" spans="2:13" ht="15">
      <c r="B96" s="353" t="s">
        <v>312</v>
      </c>
      <c r="C96" s="354"/>
      <c r="D96" s="354"/>
      <c r="E96" s="321"/>
      <c r="F96" s="318"/>
      <c r="G96" s="321"/>
      <c r="H96" s="321"/>
      <c r="I96" s="322"/>
      <c r="J96" s="321"/>
      <c r="K96" s="321"/>
      <c r="L96" s="321"/>
      <c r="M96" s="321"/>
    </row>
    <row r="97" ht="15">
      <c r="B97" s="353" t="s">
        <v>313</v>
      </c>
    </row>
    <row r="98" spans="6:9" ht="15">
      <c r="F98" s="310"/>
      <c r="I98" s="310"/>
    </row>
    <row r="99" spans="5:13" ht="15">
      <c r="E99" s="491"/>
      <c r="F99" s="491"/>
      <c r="G99" s="491"/>
      <c r="H99" s="491"/>
      <c r="I99" s="491"/>
      <c r="J99" s="491"/>
      <c r="K99" s="491"/>
      <c r="L99" s="491"/>
      <c r="M99" s="491"/>
    </row>
    <row r="100" spans="6:9" ht="15">
      <c r="F100" s="310"/>
      <c r="I100" s="310"/>
    </row>
    <row r="102" spans="5:13" ht="15">
      <c r="E102" s="367"/>
      <c r="F102" s="367"/>
      <c r="G102" s="367"/>
      <c r="H102" s="367"/>
      <c r="I102" s="367"/>
      <c r="J102" s="367"/>
      <c r="K102" s="367"/>
      <c r="L102" s="367"/>
      <c r="M102" s="367"/>
    </row>
  </sheetData>
  <sheetProtection/>
  <mergeCells count="28">
    <mergeCell ref="B61:C62"/>
    <mergeCell ref="G43:G44"/>
    <mergeCell ref="J92:J93"/>
    <mergeCell ref="E12:G12"/>
    <mergeCell ref="H12:J12"/>
    <mergeCell ref="B12:C13"/>
    <mergeCell ref="B43:C44"/>
    <mergeCell ref="E43:E44"/>
    <mergeCell ref="F43:F44"/>
    <mergeCell ref="K12:M12"/>
    <mergeCell ref="H43:H44"/>
    <mergeCell ref="E61:G61"/>
    <mergeCell ref="H61:J61"/>
    <mergeCell ref="K61:M61"/>
    <mergeCell ref="I43:I44"/>
    <mergeCell ref="J43:J44"/>
    <mergeCell ref="K43:K44"/>
    <mergeCell ref="L43:L44"/>
    <mergeCell ref="M43:M44"/>
    <mergeCell ref="K92:K93"/>
    <mergeCell ref="L92:L93"/>
    <mergeCell ref="M92:M93"/>
    <mergeCell ref="B92:C93"/>
    <mergeCell ref="E92:E93"/>
    <mergeCell ref="F92:F93"/>
    <mergeCell ref="G92:G93"/>
    <mergeCell ref="H92:H93"/>
    <mergeCell ref="I92:I93"/>
  </mergeCells>
  <hyperlinks>
    <hyperlink ref="L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4" r:id="rId2"/>
  <ignoredErrors>
    <ignoredError sqref="G64 G67:G79 G65:G66 G80:G9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7" ht="15">
      <c r="A4" s="13"/>
      <c r="B4" s="13"/>
      <c r="C4" s="13"/>
      <c r="D4" s="14"/>
      <c r="E4" s="13"/>
      <c r="F4" s="13"/>
      <c r="G4" s="13"/>
    </row>
    <row r="5" spans="1:7" ht="15">
      <c r="A5" s="13"/>
      <c r="B5" s="13"/>
      <c r="C5" s="13"/>
      <c r="D5" s="13"/>
      <c r="E5" s="13"/>
      <c r="F5" s="13"/>
      <c r="G5" s="13"/>
    </row>
    <row r="6" spans="1:7" ht="18">
      <c r="A6" s="13"/>
      <c r="B6" s="503" t="s">
        <v>12</v>
      </c>
      <c r="C6" s="503"/>
      <c r="D6" s="503"/>
      <c r="E6" s="503"/>
      <c r="F6" s="503"/>
      <c r="G6" s="503"/>
    </row>
    <row r="7" spans="1:7" ht="15.75">
      <c r="A7" s="13"/>
      <c r="B7" s="504" t="str">
        <f>+Indice!B7</f>
        <v>AL 31 DE DICIEMBRE DE 2014</v>
      </c>
      <c r="C7" s="504"/>
      <c r="D7" s="504"/>
      <c r="E7" s="504"/>
      <c r="F7" s="504"/>
      <c r="G7" s="504"/>
    </row>
    <row r="8" spans="1:7" ht="18.75" customHeight="1">
      <c r="A8" s="15"/>
      <c r="B8" s="15"/>
      <c r="C8" s="15"/>
      <c r="D8" s="15"/>
      <c r="E8" s="15"/>
      <c r="F8" s="15"/>
      <c r="G8" s="15"/>
    </row>
    <row r="9" spans="1:7" ht="21" customHeight="1">
      <c r="A9" s="15"/>
      <c r="B9" s="16" t="s">
        <v>0</v>
      </c>
      <c r="C9" s="16" t="s">
        <v>1</v>
      </c>
      <c r="D9" s="505" t="s">
        <v>192</v>
      </c>
      <c r="E9" s="505"/>
      <c r="F9" s="505"/>
      <c r="G9" s="505"/>
    </row>
    <row r="10" spans="1:7" ht="58.5" customHeight="1">
      <c r="A10" s="15"/>
      <c r="B10" s="16"/>
      <c r="C10" s="16"/>
      <c r="D10" s="505" t="s">
        <v>231</v>
      </c>
      <c r="E10" s="505"/>
      <c r="F10" s="505"/>
      <c r="G10" s="505"/>
    </row>
    <row r="11" spans="1:7" ht="105" customHeight="1">
      <c r="A11" s="15"/>
      <c r="B11" s="16"/>
      <c r="C11" s="16"/>
      <c r="D11" s="506" t="s">
        <v>232</v>
      </c>
      <c r="E11" s="506"/>
      <c r="F11" s="506"/>
      <c r="G11" s="506"/>
    </row>
    <row r="12" spans="1:7" ht="9" customHeight="1">
      <c r="A12" s="15"/>
      <c r="B12" s="16"/>
      <c r="C12" s="16"/>
      <c r="D12" s="17"/>
      <c r="E12" s="17"/>
      <c r="F12" s="17"/>
      <c r="G12" s="17"/>
    </row>
    <row r="13" spans="1:7" ht="23.25" customHeight="1">
      <c r="A13" s="15"/>
      <c r="B13" s="18" t="s">
        <v>8</v>
      </c>
      <c r="C13" s="19" t="s">
        <v>1</v>
      </c>
      <c r="D13" s="507" t="s">
        <v>230</v>
      </c>
      <c r="E13" s="507"/>
      <c r="F13" s="507"/>
      <c r="G13" s="507"/>
    </row>
    <row r="14" spans="1:7" ht="9" customHeight="1">
      <c r="A14" s="15"/>
      <c r="B14" s="18"/>
      <c r="C14" s="19"/>
      <c r="D14" s="20"/>
      <c r="E14" s="20"/>
      <c r="F14" s="20"/>
      <c r="G14" s="20"/>
    </row>
    <row r="15" spans="1:7" ht="23.25" customHeight="1">
      <c r="A15" s="15"/>
      <c r="B15" s="19" t="s">
        <v>2</v>
      </c>
      <c r="C15" s="19" t="s">
        <v>1</v>
      </c>
      <c r="D15" s="21">
        <v>42004</v>
      </c>
      <c r="E15" s="15"/>
      <c r="F15" s="15"/>
      <c r="G15" s="15"/>
    </row>
    <row r="16" spans="1:7" ht="8.25" customHeight="1">
      <c r="A16" s="15"/>
      <c r="B16" s="19"/>
      <c r="C16" s="19"/>
      <c r="D16" s="21"/>
      <c r="E16" s="15"/>
      <c r="F16" s="15"/>
      <c r="G16" s="15"/>
    </row>
    <row r="17" spans="1:7" ht="24.75" customHeight="1">
      <c r="A17" s="15"/>
      <c r="B17" s="19" t="s">
        <v>9</v>
      </c>
      <c r="C17" s="19" t="s">
        <v>1</v>
      </c>
      <c r="D17" s="15" t="s">
        <v>3</v>
      </c>
      <c r="E17" s="15"/>
      <c r="F17" s="15"/>
      <c r="G17" s="15"/>
    </row>
    <row r="18" spans="1:7" ht="6.75" customHeight="1">
      <c r="A18" s="15"/>
      <c r="B18" s="19"/>
      <c r="C18" s="19"/>
      <c r="D18" s="15"/>
      <c r="E18" s="15"/>
      <c r="F18" s="15"/>
      <c r="G18" s="15"/>
    </row>
    <row r="19" spans="1:7" ht="14.25" customHeight="1">
      <c r="A19" s="15"/>
      <c r="B19" s="16" t="s">
        <v>4</v>
      </c>
      <c r="C19" s="16" t="s">
        <v>1</v>
      </c>
      <c r="D19" s="22" t="s">
        <v>83</v>
      </c>
      <c r="E19" s="22"/>
      <c r="F19" s="22"/>
      <c r="G19" s="22"/>
    </row>
    <row r="20" spans="1:7" ht="27.75" customHeight="1">
      <c r="A20" s="15"/>
      <c r="B20" s="16"/>
      <c r="C20" s="16"/>
      <c r="D20" s="509" t="s">
        <v>104</v>
      </c>
      <c r="E20" s="509"/>
      <c r="F20" s="509"/>
      <c r="G20" s="509"/>
    </row>
    <row r="21" spans="1:7" ht="15.75" customHeight="1">
      <c r="A21" s="15"/>
      <c r="B21" s="16"/>
      <c r="C21" s="16"/>
      <c r="D21" s="22" t="s">
        <v>100</v>
      </c>
      <c r="E21" s="22"/>
      <c r="F21" s="22"/>
      <c r="G21" s="22"/>
    </row>
    <row r="22" spans="1:7" ht="6.75" customHeight="1">
      <c r="A22" s="15"/>
      <c r="B22" s="16"/>
      <c r="C22" s="16"/>
      <c r="D22" s="22"/>
      <c r="E22" s="22"/>
      <c r="F22" s="22"/>
      <c r="G22" s="22"/>
    </row>
    <row r="23" spans="1:7" ht="15">
      <c r="A23" s="15"/>
      <c r="B23" s="19" t="s">
        <v>5</v>
      </c>
      <c r="C23" s="19" t="s">
        <v>1</v>
      </c>
      <c r="D23" s="15" t="s">
        <v>84</v>
      </c>
      <c r="E23" s="15"/>
      <c r="F23" s="15"/>
      <c r="G23" s="15"/>
    </row>
    <row r="24" spans="1:7" ht="16.5" customHeight="1">
      <c r="A24" s="15"/>
      <c r="B24" s="19"/>
      <c r="C24" s="19"/>
      <c r="D24" s="15" t="s">
        <v>78</v>
      </c>
      <c r="E24" s="15"/>
      <c r="F24" s="15"/>
      <c r="G24" s="15"/>
    </row>
    <row r="25" spans="1:7" ht="6" customHeight="1">
      <c r="A25" s="15"/>
      <c r="B25" s="19"/>
      <c r="C25" s="19"/>
      <c r="D25" s="15"/>
      <c r="E25" s="15"/>
      <c r="F25" s="15"/>
      <c r="G25" s="15"/>
    </row>
    <row r="26" spans="1:10" ht="15.75">
      <c r="A26" s="15"/>
      <c r="B26" s="19" t="s">
        <v>6</v>
      </c>
      <c r="C26" s="19" t="s">
        <v>1</v>
      </c>
      <c r="D26" s="187" t="s">
        <v>13</v>
      </c>
      <c r="E26" s="23"/>
      <c r="F26" s="23"/>
      <c r="G26" s="23"/>
      <c r="H26" s="23"/>
      <c r="I26" s="23"/>
      <c r="J26" s="6"/>
    </row>
    <row r="27" spans="1:7" ht="7.5" customHeight="1">
      <c r="A27" s="15"/>
      <c r="B27" s="19"/>
      <c r="C27" s="19"/>
      <c r="D27" s="15"/>
      <c r="E27" s="15"/>
      <c r="F27" s="15"/>
      <c r="G27" s="15"/>
    </row>
    <row r="28" spans="1:7" ht="20.25" customHeight="1">
      <c r="A28" s="15"/>
      <c r="B28" s="19" t="s">
        <v>7</v>
      </c>
      <c r="C28" s="19" t="s">
        <v>1</v>
      </c>
      <c r="D28" s="21">
        <v>42034</v>
      </c>
      <c r="E28" s="15"/>
      <c r="F28" s="15"/>
      <c r="G28" s="15"/>
    </row>
    <row r="29" spans="1:7" ht="7.5" customHeight="1">
      <c r="A29" s="15"/>
      <c r="B29" s="19"/>
      <c r="C29" s="19"/>
      <c r="D29" s="21"/>
      <c r="E29" s="15"/>
      <c r="F29" s="15"/>
      <c r="G29" s="15"/>
    </row>
    <row r="30" spans="2:7" ht="18" customHeight="1">
      <c r="B30" s="24" t="s">
        <v>10</v>
      </c>
      <c r="C30" s="25" t="s">
        <v>1</v>
      </c>
      <c r="D30" s="506" t="s">
        <v>102</v>
      </c>
      <c r="E30" s="506"/>
      <c r="F30" s="506"/>
      <c r="G30" s="506"/>
    </row>
    <row r="31" spans="2:7" ht="6" customHeight="1">
      <c r="B31" s="24"/>
      <c r="C31" s="25"/>
      <c r="D31" s="17"/>
      <c r="E31" s="17"/>
      <c r="F31" s="17"/>
      <c r="G31" s="17"/>
    </row>
    <row r="32" spans="2:7" ht="27.75" customHeight="1">
      <c r="B32" s="16" t="s">
        <v>29</v>
      </c>
      <c r="C32" s="16" t="s">
        <v>1</v>
      </c>
      <c r="D32" s="508" t="s">
        <v>101</v>
      </c>
      <c r="E32" s="508"/>
      <c r="F32" s="508"/>
      <c r="G32" s="508"/>
    </row>
    <row r="33" spans="4:7" ht="7.5" customHeight="1">
      <c r="D33" s="505"/>
      <c r="E33" s="505"/>
      <c r="F33" s="505"/>
      <c r="G33" s="505"/>
    </row>
    <row r="34" spans="2:7" ht="28.5" customHeight="1">
      <c r="B34" s="16" t="s">
        <v>11</v>
      </c>
      <c r="C34" s="16" t="s">
        <v>1</v>
      </c>
      <c r="D34" s="506" t="s">
        <v>318</v>
      </c>
      <c r="E34" s="506"/>
      <c r="F34" s="506"/>
      <c r="G34" s="506"/>
    </row>
    <row r="35" spans="4:7" ht="15.75" customHeight="1">
      <c r="D35" s="505"/>
      <c r="E35" s="505"/>
      <c r="F35" s="505"/>
      <c r="G35" s="505"/>
    </row>
    <row r="36" spans="2:7" ht="15">
      <c r="B36" s="16" t="s">
        <v>79</v>
      </c>
      <c r="C36" s="16" t="s">
        <v>1</v>
      </c>
      <c r="D36" s="15" t="s">
        <v>80</v>
      </c>
      <c r="E36" s="15"/>
      <c r="F36" s="15"/>
      <c r="G36" s="15"/>
    </row>
    <row r="37" spans="4:7" ht="15">
      <c r="D37" s="505"/>
      <c r="E37" s="505"/>
      <c r="F37" s="505"/>
      <c r="G37" s="505"/>
    </row>
    <row r="38" spans="4:7" ht="15">
      <c r="D38" s="505"/>
      <c r="E38" s="505"/>
      <c r="F38" s="505"/>
      <c r="G38" s="505"/>
    </row>
    <row r="39" spans="4:7" ht="15">
      <c r="D39" s="505"/>
      <c r="E39" s="505"/>
      <c r="F39" s="505"/>
      <c r="G39" s="505"/>
    </row>
    <row r="40" spans="4:7" ht="15">
      <c r="D40" s="505"/>
      <c r="E40" s="505"/>
      <c r="F40" s="505"/>
      <c r="G40" s="505"/>
    </row>
    <row r="41" spans="4:7" ht="15">
      <c r="D41" s="505"/>
      <c r="E41" s="505"/>
      <c r="F41" s="505"/>
      <c r="G41" s="505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zoomScale="85" zoomScaleNormal="85" zoomScalePageLayoutView="0" workbookViewId="0" topLeftCell="A1">
      <selection activeCell="B7" sqref="B7:K7"/>
    </sheetView>
  </sheetViews>
  <sheetFormatPr defaultColWidth="15.7109375" defaultRowHeight="19.5" customHeight="1"/>
  <cols>
    <col min="1" max="1" width="1.8515625" style="88" customWidth="1"/>
    <col min="2" max="2" width="28.00390625" style="88" customWidth="1"/>
    <col min="3" max="4" width="17.7109375" style="88" customWidth="1"/>
    <col min="5" max="5" width="19.421875" style="88" customWidth="1"/>
    <col min="6" max="6" width="8.140625" style="88" customWidth="1"/>
    <col min="7" max="7" width="3.8515625" style="88" customWidth="1"/>
    <col min="8" max="8" width="33.00390625" style="88" customWidth="1"/>
    <col min="9" max="10" width="17.7109375" style="88" customWidth="1"/>
    <col min="11" max="11" width="16.140625" style="88" customWidth="1"/>
    <col min="12" max="12" width="0.71875" style="88" customWidth="1"/>
    <col min="13" max="13" width="4.421875" style="88" customWidth="1"/>
    <col min="14" max="14" width="13.8515625" style="88" customWidth="1"/>
    <col min="15" max="16" width="15.7109375" style="89" customWidth="1"/>
    <col min="17" max="16384" width="15.7109375" style="88" customWidth="1"/>
  </cols>
  <sheetData>
    <row r="1" spans="15:16" s="13" customFormat="1" ht="12.75">
      <c r="O1" s="87"/>
      <c r="P1" s="87"/>
    </row>
    <row r="2" spans="4:16" s="13" customFormat="1" ht="12.75">
      <c r="D2" s="14"/>
      <c r="O2" s="87"/>
      <c r="P2" s="87"/>
    </row>
    <row r="3" spans="4:16" s="13" customFormat="1" ht="12.75">
      <c r="D3" s="14"/>
      <c r="O3" s="87"/>
      <c r="P3" s="87"/>
    </row>
    <row r="4" spans="1:16" s="1" customFormat="1" ht="15">
      <c r="A4" s="13"/>
      <c r="B4" s="306"/>
      <c r="C4" s="306"/>
      <c r="D4" s="306"/>
      <c r="E4" s="306"/>
      <c r="F4" s="306"/>
      <c r="G4" s="306"/>
      <c r="H4" s="306"/>
      <c r="I4" s="226"/>
      <c r="J4" s="226"/>
      <c r="K4" s="226"/>
      <c r="O4" s="45"/>
      <c r="P4" s="45"/>
    </row>
    <row r="5" spans="1:16" s="1" customFormat="1" ht="18">
      <c r="A5" s="13"/>
      <c r="B5" s="514" t="s">
        <v>60</v>
      </c>
      <c r="C5" s="514"/>
      <c r="D5" s="514"/>
      <c r="E5" s="514"/>
      <c r="F5" s="514"/>
      <c r="G5" s="514"/>
      <c r="H5" s="514"/>
      <c r="I5" s="514"/>
      <c r="J5" s="514"/>
      <c r="K5" s="514"/>
      <c r="O5" s="45"/>
      <c r="P5" s="45"/>
    </row>
    <row r="6" spans="1:16" s="1" customFormat="1" ht="24.75" customHeight="1">
      <c r="A6" s="13"/>
      <c r="B6" s="504" t="s">
        <v>12</v>
      </c>
      <c r="C6" s="504"/>
      <c r="D6" s="504"/>
      <c r="E6" s="504"/>
      <c r="F6" s="504"/>
      <c r="G6" s="504"/>
      <c r="H6" s="504"/>
      <c r="I6" s="504"/>
      <c r="J6" s="504"/>
      <c r="K6" s="504"/>
      <c r="O6" s="45"/>
      <c r="P6" s="45"/>
    </row>
    <row r="7" spans="1:16" s="1" customFormat="1" ht="15.75" customHeight="1">
      <c r="A7" s="13"/>
      <c r="B7" s="504" t="str">
        <f>+Portada!B7</f>
        <v>AL 31 DE DICIEMBRE DE 2014</v>
      </c>
      <c r="C7" s="504"/>
      <c r="D7" s="504"/>
      <c r="E7" s="504"/>
      <c r="F7" s="504"/>
      <c r="G7" s="504"/>
      <c r="H7" s="504"/>
      <c r="I7" s="504"/>
      <c r="J7" s="504"/>
      <c r="K7" s="504"/>
      <c r="O7" s="45"/>
      <c r="P7" s="45"/>
    </row>
    <row r="8" spans="1:16" s="1" customFormat="1" ht="15.75" customHeight="1">
      <c r="A8" s="13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226"/>
      <c r="M8" s="226"/>
      <c r="O8" s="45"/>
      <c r="P8" s="45"/>
    </row>
    <row r="9" spans="1:16" s="1" customFormat="1" ht="12" customHeight="1">
      <c r="A9" s="13"/>
      <c r="B9" s="510"/>
      <c r="C9" s="510"/>
      <c r="D9" s="510"/>
      <c r="E9" s="510"/>
      <c r="F9" s="510"/>
      <c r="G9" s="510"/>
      <c r="H9" s="225"/>
      <c r="I9" s="225"/>
      <c r="J9" s="225"/>
      <c r="K9" s="225"/>
      <c r="L9" s="226"/>
      <c r="M9" s="226"/>
      <c r="O9" s="45"/>
      <c r="P9" s="45"/>
    </row>
    <row r="10" spans="1:16" s="1" customFormat="1" ht="19.5" customHeight="1">
      <c r="A10" s="13"/>
      <c r="B10" s="510" t="s">
        <v>191</v>
      </c>
      <c r="C10" s="510"/>
      <c r="D10" s="510"/>
      <c r="E10" s="510"/>
      <c r="F10" s="510"/>
      <c r="G10" s="510"/>
      <c r="H10" s="510"/>
      <c r="I10" s="510"/>
      <c r="J10" s="510"/>
      <c r="K10" s="510"/>
      <c r="L10" s="226"/>
      <c r="M10" s="226"/>
      <c r="O10" s="45"/>
      <c r="P10" s="45"/>
    </row>
    <row r="11" spans="1:16" s="1" customFormat="1" ht="12.75" customHeight="1">
      <c r="A11" s="15"/>
      <c r="B11" s="112"/>
      <c r="C11" s="174"/>
      <c r="D11" s="174"/>
      <c r="E11" s="174"/>
      <c r="F11" s="174"/>
      <c r="G11" s="174"/>
      <c r="H11" s="174"/>
      <c r="I11" s="112"/>
      <c r="J11" s="112"/>
      <c r="K11" s="112"/>
      <c r="L11" s="226"/>
      <c r="M11" s="226"/>
      <c r="O11" s="45"/>
      <c r="P11" s="45"/>
    </row>
    <row r="12" spans="2:13" ht="19.5" customHeight="1">
      <c r="B12" s="511" t="s">
        <v>30</v>
      </c>
      <c r="C12" s="512"/>
      <c r="D12" s="512"/>
      <c r="E12" s="513"/>
      <c r="F12" s="227"/>
      <c r="G12" s="228"/>
      <c r="H12" s="511" t="s">
        <v>31</v>
      </c>
      <c r="I12" s="512"/>
      <c r="J12" s="512"/>
      <c r="K12" s="513"/>
      <c r="L12" s="135"/>
      <c r="M12" s="135"/>
    </row>
    <row r="13" spans="2:14" ht="19.5" customHeight="1">
      <c r="B13" s="229"/>
      <c r="C13" s="230" t="s">
        <v>14</v>
      </c>
      <c r="D13" s="230" t="s">
        <v>32</v>
      </c>
      <c r="E13" s="231" t="s">
        <v>33</v>
      </c>
      <c r="F13" s="232"/>
      <c r="G13" s="228"/>
      <c r="H13" s="233"/>
      <c r="I13" s="230" t="s">
        <v>14</v>
      </c>
      <c r="J13" s="230" t="s">
        <v>32</v>
      </c>
      <c r="K13" s="231" t="s">
        <v>33</v>
      </c>
      <c r="L13" s="135"/>
      <c r="M13" s="135"/>
      <c r="N13" s="291">
        <v>2.822</v>
      </c>
    </row>
    <row r="14" spans="2:13" ht="19.5" customHeight="1">
      <c r="B14" s="234" t="s">
        <v>36</v>
      </c>
      <c r="C14" s="235">
        <f>(+'Residencia Acreedor'!C18+'Residencia Acreedor'!C46)/1000</f>
        <v>752.8751732600001</v>
      </c>
      <c r="D14" s="235">
        <f>(+'Residencia Acreedor'!D18+'Residencia Acreedor'!D46)/1000</f>
        <v>2250.34389287414</v>
      </c>
      <c r="E14" s="236">
        <f>+D14/$D$16</f>
        <v>0.9374201613618894</v>
      </c>
      <c r="F14" s="237"/>
      <c r="G14" s="228"/>
      <c r="H14" s="234" t="s">
        <v>37</v>
      </c>
      <c r="I14" s="235">
        <f>(+'Tipo Instrum.'!C19+'Tipo Instrum.'!C45)/1000</f>
        <v>803.1352474500002</v>
      </c>
      <c r="J14" s="235">
        <f>(+'Tipo Instrum.'!D19+'Tipo Instrum.'!D45)/1000</f>
        <v>2400.57125462805</v>
      </c>
      <c r="K14" s="238">
        <f>+J14/$J$16</f>
        <v>1</v>
      </c>
      <c r="L14" s="135"/>
      <c r="M14" s="135"/>
    </row>
    <row r="15" spans="2:15" ht="19.5" customHeight="1">
      <c r="B15" s="234" t="s">
        <v>34</v>
      </c>
      <c r="C15" s="235">
        <f>(+'Residencia Acreedor'!C15)/1000</f>
        <v>50.26007419</v>
      </c>
      <c r="D15" s="235">
        <f>(+'Residencia Acreedor'!D15)/1000</f>
        <v>150.22736175391</v>
      </c>
      <c r="E15" s="236">
        <f>+D15/$D$16</f>
        <v>0.06257983863811058</v>
      </c>
      <c r="F15" s="237"/>
      <c r="G15" s="228"/>
      <c r="H15" s="234" t="s">
        <v>35</v>
      </c>
      <c r="I15" s="235">
        <f>(+'Tipo Instrum.'!C15)/1000</f>
        <v>0</v>
      </c>
      <c r="J15" s="235">
        <f>(+'Tipo Instrum.'!D15)/1000</f>
        <v>0</v>
      </c>
      <c r="K15" s="238">
        <f>+J15/$J$16</f>
        <v>0</v>
      </c>
      <c r="L15" s="135"/>
      <c r="M15" s="135"/>
      <c r="O15" s="288"/>
    </row>
    <row r="16" spans="2:13" ht="24" customHeight="1">
      <c r="B16" s="239" t="s">
        <v>38</v>
      </c>
      <c r="C16" s="240">
        <f>+C15+C14</f>
        <v>803.1352474500001</v>
      </c>
      <c r="D16" s="240">
        <f>+D15+D14</f>
        <v>2400.5712546280497</v>
      </c>
      <c r="E16" s="241">
        <f>SUM(E14:E15)</f>
        <v>1</v>
      </c>
      <c r="F16" s="242"/>
      <c r="G16" s="228"/>
      <c r="H16" s="239" t="s">
        <v>38</v>
      </c>
      <c r="I16" s="240">
        <f>+I15+I14</f>
        <v>803.1352474500002</v>
      </c>
      <c r="J16" s="240">
        <f>+J15+J14</f>
        <v>2400.57125462805</v>
      </c>
      <c r="K16" s="243">
        <f>SUM(K14:K15)</f>
        <v>1</v>
      </c>
      <c r="L16" s="135"/>
      <c r="M16" s="135"/>
    </row>
    <row r="17" spans="2:13" ht="24" customHeight="1">
      <c r="B17" s="406"/>
      <c r="C17" s="244"/>
      <c r="D17" s="289"/>
      <c r="E17" s="242"/>
      <c r="F17" s="242"/>
      <c r="G17" s="228"/>
      <c r="H17" s="406"/>
      <c r="I17" s="244"/>
      <c r="J17" s="290"/>
      <c r="K17" s="242"/>
      <c r="L17" s="135"/>
      <c r="M17" s="135"/>
    </row>
    <row r="18" spans="2:13" ht="19.5" customHeight="1">
      <c r="B18" s="135"/>
      <c r="C18" s="245"/>
      <c r="D18" s="287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2:14" ht="19.5" customHeight="1">
      <c r="B19" s="515" t="s">
        <v>39</v>
      </c>
      <c r="C19" s="516"/>
      <c r="D19" s="516"/>
      <c r="E19" s="517"/>
      <c r="F19" s="224"/>
      <c r="G19" s="135"/>
      <c r="H19" s="515" t="s">
        <v>99</v>
      </c>
      <c r="I19" s="516"/>
      <c r="J19" s="516"/>
      <c r="K19" s="517"/>
      <c r="L19" s="135"/>
      <c r="M19" s="135"/>
      <c r="N19" s="135"/>
    </row>
    <row r="20" spans="2:16" ht="19.5" customHeight="1">
      <c r="B20" s="246"/>
      <c r="C20" s="247" t="s">
        <v>14</v>
      </c>
      <c r="D20" s="247" t="s">
        <v>32</v>
      </c>
      <c r="E20" s="248" t="s">
        <v>33</v>
      </c>
      <c r="F20" s="249"/>
      <c r="G20" s="135"/>
      <c r="H20" s="250"/>
      <c r="I20" s="251" t="s">
        <v>14</v>
      </c>
      <c r="J20" s="251" t="s">
        <v>32</v>
      </c>
      <c r="K20" s="252" t="s">
        <v>33</v>
      </c>
      <c r="L20" s="135"/>
      <c r="M20" s="135"/>
      <c r="N20" s="136"/>
      <c r="O20" s="90"/>
      <c r="P20" s="90"/>
    </row>
    <row r="21" spans="2:16" ht="19.5" customHeight="1">
      <c r="B21" s="253" t="s">
        <v>135</v>
      </c>
      <c r="C21" s="254">
        <f>(+Plazo!C16+Plazo!C21)/1000</f>
        <v>487.34717030999997</v>
      </c>
      <c r="D21" s="254">
        <f>(+Plazo!D16+Plazo!D21)/1000</f>
        <v>1456.6806920565898</v>
      </c>
      <c r="E21" s="255">
        <f>+D21/$D$23</f>
        <v>0.6068058547515562</v>
      </c>
      <c r="F21" s="256"/>
      <c r="G21" s="135"/>
      <c r="H21" s="257" t="s">
        <v>105</v>
      </c>
      <c r="I21" s="258">
        <f>(+Acreedor!C19+Acreedor!C52+Acreedor!C112)/1000</f>
        <v>612.7871869700001</v>
      </c>
      <c r="J21" s="258">
        <f>(+Acreedor!D19+Acreedor!D52+Acreedor!D112)/1000</f>
        <v>1831.6209018533302</v>
      </c>
      <c r="K21" s="259">
        <f aca="true" t="shared" si="0" ref="K21:K35">+J21/$J$36</f>
        <v>0.7629937658889138</v>
      </c>
      <c r="L21" s="135"/>
      <c r="M21" s="135"/>
      <c r="N21" s="136"/>
      <c r="O21" s="90"/>
      <c r="P21" s="90"/>
    </row>
    <row r="22" spans="2:16" ht="29.25" customHeight="1">
      <c r="B22" s="253" t="s">
        <v>134</v>
      </c>
      <c r="C22" s="254">
        <f>(+Plazo!C17+Plazo!C22)/1000</f>
        <v>315.78807714000004</v>
      </c>
      <c r="D22" s="254">
        <f>(+Plazo!D17+Plazo!D22)/1000</f>
        <v>943.8905625714601</v>
      </c>
      <c r="E22" s="255">
        <f>+D22/$D$23</f>
        <v>0.39319414524844365</v>
      </c>
      <c r="F22" s="256"/>
      <c r="G22" s="135"/>
      <c r="H22" s="492" t="s">
        <v>315</v>
      </c>
      <c r="I22" s="258">
        <f>(+Acreedor!C40)/1000</f>
        <v>113.21512215000001</v>
      </c>
      <c r="J22" s="258">
        <f>(+Acreedor!D40)/1000</f>
        <v>338.40000010635</v>
      </c>
      <c r="K22" s="259">
        <f t="shared" si="0"/>
        <v>0.14096644682133483</v>
      </c>
      <c r="L22" s="135"/>
      <c r="M22" s="135"/>
      <c r="N22" s="397"/>
      <c r="O22" s="222"/>
      <c r="P22" s="90"/>
    </row>
    <row r="23" spans="2:16" ht="18.75" customHeight="1">
      <c r="B23" s="260" t="s">
        <v>38</v>
      </c>
      <c r="C23" s="261">
        <f>+C22+C21</f>
        <v>803.13524745</v>
      </c>
      <c r="D23" s="261">
        <f>+D22+D21</f>
        <v>2400.57125462805</v>
      </c>
      <c r="E23" s="262">
        <f>+E22+E21</f>
        <v>0.9999999999999999</v>
      </c>
      <c r="F23" s="263"/>
      <c r="G23" s="135"/>
      <c r="H23" s="492" t="s">
        <v>316</v>
      </c>
      <c r="I23" s="258">
        <f>(Acreedor!C32)/1000</f>
        <v>32.69714225</v>
      </c>
      <c r="J23" s="258">
        <f>(Acreedor!D32)/1000</f>
        <v>97.73175818525</v>
      </c>
      <c r="K23" s="259">
        <f t="shared" si="0"/>
        <v>0.04071187555746717</v>
      </c>
      <c r="L23" s="135"/>
      <c r="M23" s="135"/>
      <c r="N23" s="220"/>
      <c r="O23" s="90"/>
      <c r="P23" s="90"/>
    </row>
    <row r="24" spans="2:16" ht="24.75" customHeight="1">
      <c r="B24" s="249"/>
      <c r="C24" s="265"/>
      <c r="D24" s="265"/>
      <c r="E24" s="263"/>
      <c r="F24" s="263"/>
      <c r="G24" s="135"/>
      <c r="H24" s="264" t="s">
        <v>88</v>
      </c>
      <c r="I24" s="268">
        <f>(+Acreedor!C33)/1000</f>
        <v>17.562931940000002</v>
      </c>
      <c r="J24" s="268">
        <f>(+Acreedor!D33)/1000</f>
        <v>52.49560356866001</v>
      </c>
      <c r="K24" s="269">
        <f t="shared" si="0"/>
        <v>0.021867963080643406</v>
      </c>
      <c r="L24" s="135"/>
      <c r="M24" s="135"/>
      <c r="N24" s="136"/>
      <c r="O24" s="90"/>
      <c r="P24" s="90"/>
    </row>
    <row r="25" spans="2:16" ht="22.5" customHeight="1">
      <c r="B25" s="249"/>
      <c r="C25" s="266"/>
      <c r="D25" s="266"/>
      <c r="E25" s="263"/>
      <c r="F25" s="263"/>
      <c r="G25" s="135"/>
      <c r="H25" s="267" t="s">
        <v>55</v>
      </c>
      <c r="I25" s="258">
        <f>+(Acreedor!C24+Acreedor!C41+Acreedor!C102)/1000</f>
        <v>8.12423802</v>
      </c>
      <c r="J25" s="258">
        <f>+(Acreedor!D24+Acreedor!D41+Acreedor!D102)/1000</f>
        <v>24.283347441780002</v>
      </c>
      <c r="K25" s="259">
        <f t="shared" si="0"/>
        <v>0.01011565367825023</v>
      </c>
      <c r="L25" s="135"/>
      <c r="M25" s="135"/>
      <c r="N25" s="136"/>
      <c r="O25" s="90"/>
      <c r="P25" s="90"/>
    </row>
    <row r="26" spans="2:17" ht="26.25" customHeight="1">
      <c r="B26" s="515" t="s">
        <v>40</v>
      </c>
      <c r="C26" s="516"/>
      <c r="D26" s="516"/>
      <c r="E26" s="517"/>
      <c r="F26" s="224"/>
      <c r="G26" s="135"/>
      <c r="H26" s="267" t="s">
        <v>223</v>
      </c>
      <c r="I26" s="258">
        <f>(+Acreedor!C42+Acreedor!C105)/1000</f>
        <v>6.046609220000001</v>
      </c>
      <c r="J26" s="258">
        <f>(+Acreedor!D42+Acreedor!D105)/1000</f>
        <v>18.073314958580003</v>
      </c>
      <c r="K26" s="259">
        <f t="shared" si="0"/>
        <v>0.007528755884140721</v>
      </c>
      <c r="L26" s="135"/>
      <c r="M26" s="136"/>
      <c r="N26" s="398"/>
      <c r="O26" s="90"/>
      <c r="P26" s="90"/>
      <c r="Q26" s="91"/>
    </row>
    <row r="27" spans="2:17" ht="19.5" customHeight="1">
      <c r="B27" s="246"/>
      <c r="C27" s="251" t="s">
        <v>14</v>
      </c>
      <c r="D27" s="251" t="s">
        <v>32</v>
      </c>
      <c r="E27" s="248" t="s">
        <v>33</v>
      </c>
      <c r="F27" s="249"/>
      <c r="G27" s="135"/>
      <c r="H27" s="267" t="s">
        <v>181</v>
      </c>
      <c r="I27" s="258">
        <f>(+Acreedor!C49+Acreedor!C109)/1000</f>
        <v>6.333717330000001</v>
      </c>
      <c r="J27" s="258">
        <f>(+Acreedor!D49+Acreedor!D109)/1000</f>
        <v>18.93148109937</v>
      </c>
      <c r="K27" s="259">
        <f t="shared" si="0"/>
        <v>0.007886240020108584</v>
      </c>
      <c r="L27" s="135"/>
      <c r="M27" s="136"/>
      <c r="N27" s="136"/>
      <c r="O27" s="189"/>
      <c r="P27" s="190"/>
      <c r="Q27" s="91"/>
    </row>
    <row r="28" spans="2:17" ht="19.5" customHeight="1">
      <c r="B28" s="253" t="s">
        <v>77</v>
      </c>
      <c r="C28" s="254">
        <f>(+Acreedor!C19+Acreedor!C52+Acreedor!C112)/1000</f>
        <v>612.7871869700001</v>
      </c>
      <c r="D28" s="254">
        <f>(+Acreedor!D19+Acreedor!D52+Acreedor!D112)/1000</f>
        <v>1831.6209018533302</v>
      </c>
      <c r="E28" s="255">
        <f>+C28/$C$32</f>
        <v>0.7629937658889135</v>
      </c>
      <c r="F28" s="256"/>
      <c r="G28" s="135"/>
      <c r="H28" s="257" t="s">
        <v>86</v>
      </c>
      <c r="I28" s="258">
        <f>(+Acreedor!C50+Acreedor!C95+Acreedor!C110)/1000</f>
        <v>0</v>
      </c>
      <c r="J28" s="258">
        <f>(+Acreedor!D50+Acreedor!D95+Acreedor!D110)/1000</f>
        <v>0</v>
      </c>
      <c r="K28" s="259">
        <f t="shared" si="0"/>
        <v>0</v>
      </c>
      <c r="L28" s="135"/>
      <c r="M28" s="136"/>
      <c r="N28" s="396"/>
      <c r="O28" s="92"/>
      <c r="P28" s="90"/>
      <c r="Q28" s="91"/>
    </row>
    <row r="29" spans="2:17" ht="19.5" customHeight="1">
      <c r="B29" s="253" t="s">
        <v>89</v>
      </c>
      <c r="C29" s="254">
        <f>(+Acreedor!C39+Acreedor!C48+Acreedor!C57+Acreedor!C94+Acreedor!C101+Acreedor!C108+Acreedor!C115+Acreedor!C23)/1000</f>
        <v>140.08798629</v>
      </c>
      <c r="D29" s="254">
        <f>(+Acreedor!D39+Acreedor!D48+Acreedor!D57+Acreedor!D94+Acreedor!D101+Acreedor!D108+Acreedor!D115+Acreedor!D23)/1000</f>
        <v>418.72299102081</v>
      </c>
      <c r="E29" s="255">
        <f>+C29/$C$32</f>
        <v>0.17442639547297578</v>
      </c>
      <c r="F29" s="256"/>
      <c r="G29" s="135"/>
      <c r="H29" s="267" t="s">
        <v>280</v>
      </c>
      <c r="I29" s="258">
        <f>(+Acreedor!C43+Acreedor!C103)/1000</f>
        <v>4.6944257799999995</v>
      </c>
      <c r="J29" s="258">
        <f>(+Acreedor!D43+Acreedor!D103)/1000</f>
        <v>14.031638656419998</v>
      </c>
      <c r="K29" s="259">
        <f t="shared" si="0"/>
        <v>0.005845124834086249</v>
      </c>
      <c r="L29" s="135"/>
      <c r="M29" s="136"/>
      <c r="N29" s="137"/>
      <c r="O29" s="90"/>
      <c r="P29" s="90"/>
      <c r="Q29" s="91"/>
    </row>
    <row r="30" spans="2:17" ht="19.5" customHeight="1">
      <c r="B30" s="253" t="s">
        <v>66</v>
      </c>
      <c r="C30" s="254">
        <f>(+Acreedor!C31)/1000</f>
        <v>50.26007419</v>
      </c>
      <c r="D30" s="254">
        <f>(+Acreedor!D31)/1000</f>
        <v>150.22736175391003</v>
      </c>
      <c r="E30" s="255">
        <f>+C30/$C$32</f>
        <v>0.06257983863811055</v>
      </c>
      <c r="F30" s="256"/>
      <c r="G30" s="135"/>
      <c r="H30" s="267" t="s">
        <v>87</v>
      </c>
      <c r="I30" s="258">
        <f>(+Acreedor!C44)/1000</f>
        <v>0.45871039</v>
      </c>
      <c r="J30" s="258">
        <f>(+Acreedor!D44)/1000</f>
        <v>1.37108535571</v>
      </c>
      <c r="K30" s="259">
        <f t="shared" si="0"/>
        <v>0.0005711496182696894</v>
      </c>
      <c r="L30" s="135"/>
      <c r="M30" s="136"/>
      <c r="N30" s="91"/>
      <c r="O30" s="90"/>
      <c r="P30" s="90"/>
      <c r="Q30" s="91"/>
    </row>
    <row r="31" spans="2:17" ht="15.75" customHeight="1">
      <c r="B31" s="253"/>
      <c r="C31" s="270"/>
      <c r="D31" s="270"/>
      <c r="E31" s="255"/>
      <c r="F31" s="256"/>
      <c r="G31" s="135"/>
      <c r="H31" s="267" t="s">
        <v>207</v>
      </c>
      <c r="I31" s="258">
        <f>(+Acreedor!C116)/1000</f>
        <v>0.37240605000000004</v>
      </c>
      <c r="J31" s="258">
        <f>(+Acreedor!D116)/1000</f>
        <v>1.1131216834500002</v>
      </c>
      <c r="K31" s="259">
        <f t="shared" si="0"/>
        <v>0.00046369033258397067</v>
      </c>
      <c r="L31" s="135"/>
      <c r="M31" s="136"/>
      <c r="N31" s="91"/>
      <c r="O31" s="90"/>
      <c r="P31" s="90"/>
      <c r="Q31" s="91"/>
    </row>
    <row r="32" spans="2:17" ht="19.5" customHeight="1">
      <c r="B32" s="260" t="s">
        <v>38</v>
      </c>
      <c r="C32" s="261">
        <f>+C31+C30+C29+C28</f>
        <v>803.1352474500002</v>
      </c>
      <c r="D32" s="261">
        <f>+D31+D30+D29+D28</f>
        <v>2400.57125462805</v>
      </c>
      <c r="E32" s="262">
        <f>+E30+E29+E28</f>
        <v>0.9999999999999999</v>
      </c>
      <c r="F32" s="263"/>
      <c r="G32" s="135"/>
      <c r="H32" s="267" t="s">
        <v>53</v>
      </c>
      <c r="I32" s="258">
        <f>+(Acreedor!C45+Acreedor!C106+Acreedor!C104)/1000</f>
        <v>0.57858529</v>
      </c>
      <c r="J32" s="258">
        <f>+(Acreedor!D45+Acreedor!D106+Acreedor!D104)/1000</f>
        <v>1.7293914318099999</v>
      </c>
      <c r="K32" s="259">
        <f t="shared" si="0"/>
        <v>0.0007204082896835137</v>
      </c>
      <c r="L32" s="135"/>
      <c r="M32" s="136"/>
      <c r="N32" s="91"/>
      <c r="O32" s="90"/>
      <c r="P32" s="90"/>
      <c r="Q32" s="91"/>
    </row>
    <row r="33" spans="2:17" ht="23.25" customHeight="1">
      <c r="B33" s="519"/>
      <c r="C33" s="519"/>
      <c r="D33" s="519"/>
      <c r="E33" s="519"/>
      <c r="F33" s="271"/>
      <c r="G33" s="135"/>
      <c r="H33" s="257" t="s">
        <v>54</v>
      </c>
      <c r="I33" s="272">
        <f>(+Acreedor!C46)/1000</f>
        <v>0.24205403</v>
      </c>
      <c r="J33" s="272">
        <f>(+Acreedor!D46)/1000</f>
        <v>0.7234994956699999</v>
      </c>
      <c r="K33" s="259">
        <f t="shared" si="0"/>
        <v>0.0003013863863758132</v>
      </c>
      <c r="L33" s="135"/>
      <c r="M33" s="136"/>
      <c r="N33" s="93"/>
      <c r="O33" s="90"/>
      <c r="P33" s="90"/>
      <c r="Q33" s="91"/>
    </row>
    <row r="34" spans="2:17" ht="27.75" customHeight="1">
      <c r="B34" s="519"/>
      <c r="C34" s="519"/>
      <c r="D34" s="519"/>
      <c r="E34" s="519"/>
      <c r="F34" s="271"/>
      <c r="G34" s="135"/>
      <c r="H34" s="273" t="s">
        <v>67</v>
      </c>
      <c r="I34" s="272">
        <f>+(Acreedor!C59+Acreedor!C117)/1000</f>
        <v>0.022118029999999997</v>
      </c>
      <c r="J34" s="272">
        <f>+(Acreedor!D59+Acreedor!D117)/1000</f>
        <v>0.06611079166999999</v>
      </c>
      <c r="K34" s="259">
        <f t="shared" si="0"/>
        <v>2.7539608142247523E-05</v>
      </c>
      <c r="L34" s="135"/>
      <c r="M34" s="137"/>
      <c r="N34" s="397"/>
      <c r="O34" s="90"/>
      <c r="P34" s="90"/>
      <c r="Q34" s="91"/>
    </row>
    <row r="35" spans="2:17" ht="23.25" customHeight="1">
      <c r="B35" s="515" t="s">
        <v>29</v>
      </c>
      <c r="C35" s="516"/>
      <c r="D35" s="516"/>
      <c r="E35" s="517"/>
      <c r="F35" s="224"/>
      <c r="G35" s="135"/>
      <c r="H35" s="267" t="s">
        <v>15</v>
      </c>
      <c r="I35" s="404">
        <f>(+Acreedor!C37)/1000</f>
        <v>0</v>
      </c>
      <c r="J35" s="274">
        <f>(+Acreedor!D37)/1000</f>
        <v>0</v>
      </c>
      <c r="K35" s="259">
        <f t="shared" si="0"/>
        <v>0</v>
      </c>
      <c r="L35" s="135"/>
      <c r="M35" s="137"/>
      <c r="N35" s="221"/>
      <c r="O35" s="221"/>
      <c r="P35" s="90"/>
      <c r="Q35" s="91"/>
    </row>
    <row r="36" spans="2:17" ht="19.5" customHeight="1">
      <c r="B36" s="246"/>
      <c r="C36" s="251" t="s">
        <v>14</v>
      </c>
      <c r="D36" s="251" t="s">
        <v>32</v>
      </c>
      <c r="E36" s="248" t="s">
        <v>33</v>
      </c>
      <c r="F36" s="249"/>
      <c r="G36" s="135"/>
      <c r="H36" s="260" t="s">
        <v>38</v>
      </c>
      <c r="I36" s="275">
        <f>SUM(I21:I35)</f>
        <v>803.13524745</v>
      </c>
      <c r="J36" s="275">
        <f>SUM(J21:J35)</f>
        <v>2400.5712546280497</v>
      </c>
      <c r="K36" s="276">
        <f>SUM(K21:K35)</f>
        <v>1.0000000000000002</v>
      </c>
      <c r="L36" s="135"/>
      <c r="M36" s="137"/>
      <c r="N36" s="221"/>
      <c r="O36" s="221"/>
      <c r="P36" s="90"/>
      <c r="Q36" s="91"/>
    </row>
    <row r="37" spans="2:17" ht="19.5" customHeight="1">
      <c r="B37" s="253" t="s">
        <v>32</v>
      </c>
      <c r="C37" s="254">
        <f>(+Moneda!C15+Moneda!C53)/1000</f>
        <v>618.6860298800002</v>
      </c>
      <c r="D37" s="254">
        <f>(+Moneda!D15+Moneda!D53)/1000</f>
        <v>1849.2525433113203</v>
      </c>
      <c r="E37" s="255">
        <f>+D37/$D$41</f>
        <v>0.7703385349408625</v>
      </c>
      <c r="F37" s="263"/>
      <c r="G37" s="135"/>
      <c r="H37" s="277" t="s">
        <v>220</v>
      </c>
      <c r="I37" s="493"/>
      <c r="J37" s="493"/>
      <c r="K37" s="277"/>
      <c r="L37" s="135"/>
      <c r="M37" s="137"/>
      <c r="N37" s="405"/>
      <c r="O37" s="90"/>
      <c r="P37" s="90"/>
      <c r="Q37" s="91"/>
    </row>
    <row r="38" spans="2:17" ht="19.5" customHeight="1">
      <c r="B38" s="253" t="s">
        <v>43</v>
      </c>
      <c r="C38" s="254">
        <f>(+Moneda!C23)/1000</f>
        <v>119.97154099000001</v>
      </c>
      <c r="D38" s="254">
        <f>(+Moneda!D23)/1000</f>
        <v>358.59493601911004</v>
      </c>
      <c r="E38" s="255">
        <f>+D38/$D$41</f>
        <v>0.14937900107225582</v>
      </c>
      <c r="F38" s="263"/>
      <c r="G38" s="135"/>
      <c r="H38" s="278" t="s">
        <v>221</v>
      </c>
      <c r="I38" s="395"/>
      <c r="J38" s="395"/>
      <c r="K38" s="135"/>
      <c r="L38" s="135"/>
      <c r="M38" s="137"/>
      <c r="N38" s="90"/>
      <c r="O38" s="90"/>
      <c r="P38" s="90"/>
      <c r="Q38" s="91"/>
    </row>
    <row r="39" spans="2:17" ht="16.5" customHeight="1">
      <c r="B39" s="253" t="s">
        <v>42</v>
      </c>
      <c r="C39" s="254">
        <f>(+Moneda!C27)/1000</f>
        <v>51.65142039</v>
      </c>
      <c r="D39" s="254">
        <f>(+Moneda!D27)/1000</f>
        <v>154.38609554571002</v>
      </c>
      <c r="E39" s="255">
        <f>+D39/$D$41</f>
        <v>0.06431223203563309</v>
      </c>
      <c r="F39" s="263"/>
      <c r="G39" s="135"/>
      <c r="L39" s="135"/>
      <c r="M39" s="137"/>
      <c r="O39" s="88"/>
      <c r="P39" s="88"/>
      <c r="Q39" s="91"/>
    </row>
    <row r="40" spans="2:17" ht="20.25" customHeight="1">
      <c r="B40" s="253" t="s">
        <v>44</v>
      </c>
      <c r="C40" s="254">
        <f>(+Moneda!C31)/1000</f>
        <v>12.82625619</v>
      </c>
      <c r="D40" s="254">
        <f>(+Moneda!D31)/1000</f>
        <v>38.33767975191</v>
      </c>
      <c r="E40" s="255">
        <f>+D40/$D$41</f>
        <v>0.015970231951248675</v>
      </c>
      <c r="F40" s="263"/>
      <c r="G40" s="135"/>
      <c r="H40" s="250"/>
      <c r="I40" s="279"/>
      <c r="J40" s="279"/>
      <c r="K40" s="280"/>
      <c r="L40" s="135"/>
      <c r="M40" s="137"/>
      <c r="N40" s="90"/>
      <c r="O40" s="90"/>
      <c r="P40" s="90"/>
      <c r="Q40" s="91"/>
    </row>
    <row r="41" spans="2:17" ht="19.5" customHeight="1">
      <c r="B41" s="260" t="s">
        <v>38</v>
      </c>
      <c r="C41" s="261">
        <f>+C40+C39+C38+C37</f>
        <v>803.1352474500002</v>
      </c>
      <c r="D41" s="261">
        <f>+D40+D39+D38+D37</f>
        <v>2400.57125462805</v>
      </c>
      <c r="E41" s="262">
        <f>+E40+E39+E38+E37</f>
        <v>1</v>
      </c>
      <c r="F41" s="263"/>
      <c r="G41" s="135"/>
      <c r="H41" s="387" t="s">
        <v>85</v>
      </c>
      <c r="I41" s="388"/>
      <c r="J41" s="388"/>
      <c r="K41" s="389"/>
      <c r="L41" s="135"/>
      <c r="M41" s="137"/>
      <c r="O41" s="88"/>
      <c r="P41" s="88"/>
      <c r="Q41" s="91"/>
    </row>
    <row r="42" spans="2:17" ht="19.5" customHeight="1">
      <c r="B42" s="253" t="s">
        <v>46</v>
      </c>
      <c r="C42" s="254">
        <f>(+Moneda!C15+Moneda!C53)/1000</f>
        <v>618.6860298800002</v>
      </c>
      <c r="D42" s="254">
        <f>(+Moneda!D15+Moneda!D53)/1000</f>
        <v>1849.2525433113203</v>
      </c>
      <c r="E42" s="255">
        <f>+C42/$C$44</f>
        <v>0.7703385349408625</v>
      </c>
      <c r="F42" s="256"/>
      <c r="G42" s="135"/>
      <c r="H42" s="390"/>
      <c r="I42" s="520" t="s">
        <v>14</v>
      </c>
      <c r="J42" s="520"/>
      <c r="K42" s="521"/>
      <c r="L42" s="135"/>
      <c r="M42" s="137"/>
      <c r="O42" s="88"/>
      <c r="P42" s="88"/>
      <c r="Q42" s="91"/>
    </row>
    <row r="43" spans="2:17" ht="19.5" customHeight="1">
      <c r="B43" s="253" t="s">
        <v>45</v>
      </c>
      <c r="C43" s="254">
        <f>(+Moneda!C19+Moneda!C58)/1000</f>
        <v>184.44921757000003</v>
      </c>
      <c r="D43" s="254">
        <f>(+Moneda!D19+Moneda!D58)/1000</f>
        <v>551.3187113167301</v>
      </c>
      <c r="E43" s="255">
        <f>+C43/$C$44</f>
        <v>0.2296614650591376</v>
      </c>
      <c r="F43" s="256"/>
      <c r="G43" s="135"/>
      <c r="H43" s="281"/>
      <c r="I43" s="251" t="s">
        <v>34</v>
      </c>
      <c r="J43" s="251" t="s">
        <v>36</v>
      </c>
      <c r="K43" s="391" t="s">
        <v>38</v>
      </c>
      <c r="L43" s="135"/>
      <c r="M43" s="136"/>
      <c r="O43" s="88"/>
      <c r="P43" s="88"/>
      <c r="Q43" s="91"/>
    </row>
    <row r="44" spans="2:17" ht="19.5" customHeight="1">
      <c r="B44" s="260" t="s">
        <v>38</v>
      </c>
      <c r="C44" s="261">
        <f>+C43+C42</f>
        <v>803.1352474500002</v>
      </c>
      <c r="D44" s="261">
        <f>+D43+D42</f>
        <v>2400.57125462805</v>
      </c>
      <c r="E44" s="262">
        <f>+E43+E42</f>
        <v>1</v>
      </c>
      <c r="F44" s="263"/>
      <c r="G44" s="135"/>
      <c r="H44" s="282">
        <v>2009</v>
      </c>
      <c r="I44" s="254">
        <v>71</v>
      </c>
      <c r="J44" s="254">
        <v>192</v>
      </c>
      <c r="K44" s="292">
        <f aca="true" t="shared" si="1" ref="K44:K49">+J44+I44</f>
        <v>263</v>
      </c>
      <c r="L44" s="135"/>
      <c r="M44" s="136"/>
      <c r="O44" s="88"/>
      <c r="P44" s="88"/>
      <c r="Q44" s="91"/>
    </row>
    <row r="45" spans="2:17" ht="19.5" customHeight="1">
      <c r="B45" s="135"/>
      <c r="C45" s="135"/>
      <c r="D45" s="135"/>
      <c r="E45" s="135"/>
      <c r="F45" s="135"/>
      <c r="G45" s="135"/>
      <c r="H45" s="282">
        <v>2010</v>
      </c>
      <c r="I45" s="254">
        <v>72</v>
      </c>
      <c r="J45" s="254">
        <v>249</v>
      </c>
      <c r="K45" s="292">
        <f t="shared" si="1"/>
        <v>321</v>
      </c>
      <c r="L45" s="135"/>
      <c r="M45" s="136"/>
      <c r="N45" s="94"/>
      <c r="O45" s="90"/>
      <c r="P45" s="90"/>
      <c r="Q45" s="91"/>
    </row>
    <row r="46" spans="2:17" ht="19.5" customHeight="1">
      <c r="B46" s="515" t="s">
        <v>8</v>
      </c>
      <c r="C46" s="516"/>
      <c r="D46" s="516"/>
      <c r="E46" s="517"/>
      <c r="F46" s="224"/>
      <c r="G46" s="135"/>
      <c r="H46" s="282">
        <v>2011</v>
      </c>
      <c r="I46" s="254">
        <v>70</v>
      </c>
      <c r="J46" s="254">
        <v>315</v>
      </c>
      <c r="K46" s="292">
        <f t="shared" si="1"/>
        <v>385</v>
      </c>
      <c r="L46" s="135"/>
      <c r="M46" s="136"/>
      <c r="N46" s="90"/>
      <c r="O46" s="90"/>
      <c r="P46" s="90"/>
      <c r="Q46" s="91"/>
    </row>
    <row r="47" spans="2:17" ht="19.5" customHeight="1">
      <c r="B47" s="283"/>
      <c r="C47" s="251" t="s">
        <v>14</v>
      </c>
      <c r="D47" s="251" t="s">
        <v>32</v>
      </c>
      <c r="E47" s="248" t="s">
        <v>33</v>
      </c>
      <c r="F47" s="249"/>
      <c r="G47" s="135"/>
      <c r="H47" s="282">
        <v>2012</v>
      </c>
      <c r="I47" s="254">
        <v>63.198</v>
      </c>
      <c r="J47" s="272">
        <v>425.85551902000003</v>
      </c>
      <c r="K47" s="292">
        <f t="shared" si="1"/>
        <v>489.05351902</v>
      </c>
      <c r="L47" s="135"/>
      <c r="M47" s="136"/>
      <c r="N47" s="90"/>
      <c r="O47" s="90"/>
      <c r="P47" s="90"/>
      <c r="Q47" s="91"/>
    </row>
    <row r="48" spans="2:17" ht="19.5" customHeight="1">
      <c r="B48" s="253" t="s">
        <v>58</v>
      </c>
      <c r="C48" s="254">
        <f>(+Plazo!C14)/1000</f>
        <v>795.9262075700001</v>
      </c>
      <c r="D48" s="254">
        <f>(+Plazo!D14)/1000</f>
        <v>2379.02343442673</v>
      </c>
      <c r="E48" s="255">
        <f>+D48/$D$50</f>
        <v>0.9910238781041062</v>
      </c>
      <c r="F48" s="285"/>
      <c r="G48" s="135"/>
      <c r="H48" s="284">
        <v>2013</v>
      </c>
      <c r="I48" s="254">
        <v>56.5285205</v>
      </c>
      <c r="J48" s="272">
        <v>591.0717845600001</v>
      </c>
      <c r="K48" s="292">
        <f t="shared" si="1"/>
        <v>647.6003050600001</v>
      </c>
      <c r="L48" s="135"/>
      <c r="M48" s="136"/>
      <c r="N48" s="90"/>
      <c r="O48" s="90"/>
      <c r="P48" s="90"/>
      <c r="Q48" s="91"/>
    </row>
    <row r="49" spans="2:17" ht="19.5" customHeight="1">
      <c r="B49" s="253" t="s">
        <v>57</v>
      </c>
      <c r="C49" s="254">
        <f>(+Plazo!C19)/1000</f>
        <v>7.20903988</v>
      </c>
      <c r="D49" s="254">
        <f>(+Plazo!D19)/1000</f>
        <v>21.54782020132</v>
      </c>
      <c r="E49" s="255">
        <f>+D49/$D$50</f>
        <v>0.008976121895893762</v>
      </c>
      <c r="F49" s="285"/>
      <c r="G49" s="135"/>
      <c r="H49" s="284">
        <v>2014</v>
      </c>
      <c r="I49" s="293">
        <f>(+'Residencia Acreedor'!C15+'Residencia Acreedor'!C44)/1000</f>
        <v>50.26007419</v>
      </c>
      <c r="J49" s="293">
        <f>(+'Residencia Acreedor'!C18+'Residencia Acreedor'!C46)/1000</f>
        <v>752.8751732600001</v>
      </c>
      <c r="K49" s="294">
        <f t="shared" si="1"/>
        <v>803.1352474500001</v>
      </c>
      <c r="L49" s="135"/>
      <c r="M49" s="136"/>
      <c r="N49" s="90"/>
      <c r="O49" s="90"/>
      <c r="P49" s="90"/>
      <c r="Q49" s="91"/>
    </row>
    <row r="50" spans="2:17" ht="19.5" customHeight="1">
      <c r="B50" s="260" t="s">
        <v>38</v>
      </c>
      <c r="C50" s="261">
        <f>+C49+C48</f>
        <v>803.1352474500001</v>
      </c>
      <c r="D50" s="261">
        <f>+D49+D48</f>
        <v>2400.57125462805</v>
      </c>
      <c r="E50" s="262">
        <f>+E49+E48</f>
        <v>1</v>
      </c>
      <c r="F50" s="263"/>
      <c r="G50" s="135"/>
      <c r="H50" s="286"/>
      <c r="I50" s="135"/>
      <c r="J50" s="135"/>
      <c r="K50" s="135"/>
      <c r="L50" s="135"/>
      <c r="M50" s="137"/>
      <c r="N50" s="91"/>
      <c r="O50" s="90"/>
      <c r="P50" s="90"/>
      <c r="Q50" s="91"/>
    </row>
    <row r="51" spans="2:17" ht="19.5" customHeight="1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7"/>
      <c r="N51" s="91"/>
      <c r="O51" s="90"/>
      <c r="P51" s="90"/>
      <c r="Q51" s="91"/>
    </row>
    <row r="52" spans="2:17" ht="19.5" customHeight="1">
      <c r="B52" s="405"/>
      <c r="C52" s="408"/>
      <c r="D52" s="408"/>
      <c r="M52" s="91"/>
      <c r="N52" s="91"/>
      <c r="O52" s="90"/>
      <c r="P52" s="90"/>
      <c r="Q52" s="91"/>
    </row>
    <row r="53" spans="13:17" ht="19.5" customHeight="1">
      <c r="M53" s="91"/>
      <c r="N53" s="91"/>
      <c r="O53" s="90"/>
      <c r="P53" s="90"/>
      <c r="Q53" s="91"/>
    </row>
    <row r="54" spans="3:17" ht="25.5" customHeight="1">
      <c r="C54" s="165"/>
      <c r="H54" s="518"/>
      <c r="I54" s="518"/>
      <c r="J54" s="518"/>
      <c r="K54" s="518"/>
      <c r="M54" s="91"/>
      <c r="N54" s="91"/>
      <c r="O54" s="90"/>
      <c r="P54" s="90"/>
      <c r="Q54" s="91"/>
    </row>
    <row r="55" spans="9:17" ht="19.5" customHeight="1">
      <c r="I55" s="95"/>
      <c r="J55" s="95"/>
      <c r="K55" s="95"/>
      <c r="M55" s="91"/>
      <c r="N55" s="91"/>
      <c r="O55" s="90"/>
      <c r="P55" s="90"/>
      <c r="Q55" s="91"/>
    </row>
    <row r="56" spans="13:17" ht="19.5" customHeight="1">
      <c r="M56" s="91"/>
      <c r="N56" s="91"/>
      <c r="O56" s="90"/>
      <c r="P56" s="90"/>
      <c r="Q56" s="91"/>
    </row>
    <row r="57" spans="9:17" ht="19.5" customHeight="1">
      <c r="I57" s="95"/>
      <c r="J57" s="95"/>
      <c r="K57" s="95"/>
      <c r="M57" s="91"/>
      <c r="N57" s="91"/>
      <c r="O57" s="90"/>
      <c r="P57" s="90"/>
      <c r="Q57" s="91"/>
    </row>
    <row r="58" spans="9:17" ht="19.5" customHeight="1">
      <c r="I58" s="95"/>
      <c r="J58" s="96"/>
      <c r="K58" s="95"/>
      <c r="M58" s="91"/>
      <c r="N58" s="91"/>
      <c r="O58" s="90"/>
      <c r="P58" s="90"/>
      <c r="Q58" s="91"/>
    </row>
    <row r="59" spans="9:17" ht="19.5" customHeight="1">
      <c r="I59" s="95"/>
      <c r="J59" s="96"/>
      <c r="K59" s="95"/>
      <c r="M59" s="91"/>
      <c r="N59" s="91"/>
      <c r="O59" s="90"/>
      <c r="P59" s="90"/>
      <c r="Q59" s="91"/>
    </row>
    <row r="60" spans="9:17" ht="19.5" customHeight="1">
      <c r="I60" s="95"/>
      <c r="J60" s="96"/>
      <c r="K60" s="95"/>
      <c r="M60" s="91"/>
      <c r="N60" s="91"/>
      <c r="O60" s="90"/>
      <c r="P60" s="90"/>
      <c r="Q60" s="91"/>
    </row>
    <row r="61" spans="9:17" ht="19.5" customHeight="1">
      <c r="I61" s="95"/>
      <c r="J61" s="95"/>
      <c r="K61" s="95"/>
      <c r="M61" s="91"/>
      <c r="N61" s="91"/>
      <c r="O61" s="90"/>
      <c r="P61" s="90"/>
      <c r="Q61" s="91"/>
    </row>
    <row r="62" spans="11:17" ht="19.5" customHeight="1">
      <c r="K62" s="95"/>
      <c r="M62" s="91"/>
      <c r="N62" s="91"/>
      <c r="O62" s="90"/>
      <c r="P62" s="90"/>
      <c r="Q62" s="91"/>
    </row>
    <row r="63" spans="11:17" ht="19.5" customHeight="1">
      <c r="K63" s="95"/>
      <c r="M63" s="91"/>
      <c r="N63" s="91"/>
      <c r="O63" s="90"/>
      <c r="P63" s="90"/>
      <c r="Q63" s="91"/>
    </row>
    <row r="64" spans="13:17" ht="19.5" customHeight="1">
      <c r="M64" s="91"/>
      <c r="N64" s="91"/>
      <c r="O64" s="90"/>
      <c r="P64" s="90"/>
      <c r="Q64" s="91"/>
    </row>
    <row r="65" spans="13:17" ht="19.5" customHeight="1">
      <c r="M65" s="91"/>
      <c r="N65" s="91"/>
      <c r="O65" s="90"/>
      <c r="P65" s="90"/>
      <c r="Q65" s="91"/>
    </row>
    <row r="66" spans="13:17" ht="19.5" customHeight="1">
      <c r="M66" s="91"/>
      <c r="N66" s="91"/>
      <c r="O66" s="90"/>
      <c r="P66" s="90"/>
      <c r="Q66" s="91"/>
    </row>
    <row r="67" spans="9:17" ht="19.5" customHeight="1">
      <c r="I67" s="97"/>
      <c r="J67" s="97"/>
      <c r="M67" s="91"/>
      <c r="N67" s="91"/>
      <c r="O67" s="90"/>
      <c r="P67" s="90"/>
      <c r="Q67" s="91"/>
    </row>
    <row r="68" spans="13:17" ht="19.5" customHeight="1">
      <c r="M68" s="91"/>
      <c r="N68" s="91"/>
      <c r="O68" s="90"/>
      <c r="P68" s="90"/>
      <c r="Q68" s="91"/>
    </row>
    <row r="69" spans="2:17" ht="19.5" customHeight="1">
      <c r="B69" s="98"/>
      <c r="M69" s="91"/>
      <c r="N69" s="91"/>
      <c r="O69" s="90"/>
      <c r="P69" s="90"/>
      <c r="Q69" s="91"/>
    </row>
    <row r="70" spans="2:17" ht="19.5" customHeight="1">
      <c r="B70" s="98"/>
      <c r="M70" s="91"/>
      <c r="N70" s="91"/>
      <c r="O70" s="90"/>
      <c r="P70" s="90"/>
      <c r="Q70" s="91"/>
    </row>
    <row r="71" spans="13:17" ht="19.5" customHeight="1">
      <c r="M71" s="91"/>
      <c r="N71" s="91"/>
      <c r="O71" s="90"/>
      <c r="P71" s="90"/>
      <c r="Q71" s="91"/>
    </row>
    <row r="72" spans="13:17" ht="19.5" customHeight="1">
      <c r="M72" s="91"/>
      <c r="N72" s="91"/>
      <c r="O72" s="90"/>
      <c r="P72" s="90"/>
      <c r="Q72" s="91"/>
    </row>
    <row r="73" spans="13:17" ht="19.5" customHeight="1">
      <c r="M73" s="91"/>
      <c r="N73" s="91"/>
      <c r="O73" s="90"/>
      <c r="P73" s="90"/>
      <c r="Q73" s="91"/>
    </row>
    <row r="74" spans="11:17" ht="19.5" customHeight="1">
      <c r="K74" s="95"/>
      <c r="M74" s="91"/>
      <c r="N74" s="91"/>
      <c r="O74" s="90"/>
      <c r="P74" s="90"/>
      <c r="Q74" s="91"/>
    </row>
    <row r="77" spans="9:10" ht="19.5" customHeight="1">
      <c r="I77" s="97"/>
      <c r="J77" s="97"/>
    </row>
  </sheetData>
  <sheetProtection/>
  <mergeCells count="16">
    <mergeCell ref="B19:E19"/>
    <mergeCell ref="B10:K10"/>
    <mergeCell ref="H19:K19"/>
    <mergeCell ref="H54:K54"/>
    <mergeCell ref="B35:E35"/>
    <mergeCell ref="B26:E26"/>
    <mergeCell ref="B46:E46"/>
    <mergeCell ref="B33:E33"/>
    <mergeCell ref="B34:E34"/>
    <mergeCell ref="I42:K42"/>
    <mergeCell ref="B9:G9"/>
    <mergeCell ref="B6:K6"/>
    <mergeCell ref="B7:K7"/>
    <mergeCell ref="B12:E12"/>
    <mergeCell ref="H12:K12"/>
    <mergeCell ref="B5:K5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3"/>
  <sheetViews>
    <sheetView showGridLines="0" zoomScale="80" zoomScaleNormal="80" zoomScalePageLayoutView="0" workbookViewId="0" topLeftCell="A1">
      <selection activeCell="B7" sqref="B7:K7"/>
    </sheetView>
  </sheetViews>
  <sheetFormatPr defaultColWidth="15.7109375" defaultRowHeight="19.5" customHeight="1"/>
  <cols>
    <col min="1" max="1" width="1.8515625" style="88" customWidth="1"/>
    <col min="2" max="11" width="16.7109375" style="88" customWidth="1"/>
    <col min="12" max="12" width="2.421875" style="88" customWidth="1"/>
    <col min="13" max="16384" width="15.7109375" style="88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6" s="1" customFormat="1" ht="15">
      <c r="A4" s="13"/>
      <c r="B4" s="13"/>
      <c r="C4" s="13"/>
      <c r="D4" s="13"/>
      <c r="E4" s="13"/>
      <c r="F4" s="13"/>
    </row>
    <row r="5" spans="1:11" s="1" customFormat="1" ht="18">
      <c r="A5" s="13"/>
      <c r="B5" s="514" t="s">
        <v>61</v>
      </c>
      <c r="C5" s="514"/>
      <c r="D5" s="514"/>
      <c r="E5" s="514"/>
      <c r="F5" s="514"/>
      <c r="G5" s="514"/>
      <c r="H5" s="514"/>
      <c r="I5" s="514"/>
      <c r="J5" s="514"/>
      <c r="K5" s="514"/>
    </row>
    <row r="6" spans="1:11" s="1" customFormat="1" ht="24.75" customHeight="1">
      <c r="A6" s="13"/>
      <c r="B6" s="504" t="s">
        <v>12</v>
      </c>
      <c r="C6" s="504"/>
      <c r="D6" s="504"/>
      <c r="E6" s="504"/>
      <c r="F6" s="504"/>
      <c r="G6" s="504"/>
      <c r="H6" s="504"/>
      <c r="I6" s="504"/>
      <c r="J6" s="504"/>
      <c r="K6" s="504"/>
    </row>
    <row r="7" spans="1:11" s="1" customFormat="1" ht="19.5" customHeight="1">
      <c r="A7" s="13"/>
      <c r="B7" s="504" t="str">
        <f>+'Resumen Cuadros'!B7:K7</f>
        <v>AL 31 DE DICIEMBRE DE 2014</v>
      </c>
      <c r="C7" s="504"/>
      <c r="D7" s="504"/>
      <c r="E7" s="504"/>
      <c r="F7" s="504"/>
      <c r="G7" s="504"/>
      <c r="H7" s="504"/>
      <c r="I7" s="504"/>
      <c r="J7" s="504"/>
      <c r="K7" s="504"/>
    </row>
    <row r="8" spans="1:11" s="1" customFormat="1" ht="19.5" customHeight="1">
      <c r="A8" s="13"/>
      <c r="B8" s="305"/>
      <c r="C8" s="305"/>
      <c r="D8" s="305"/>
      <c r="E8" s="305"/>
      <c r="F8" s="305"/>
      <c r="G8" s="305"/>
      <c r="H8" s="305"/>
      <c r="I8" s="305"/>
      <c r="J8" s="305"/>
      <c r="K8" s="305"/>
    </row>
    <row r="9" spans="1:9" s="1" customFormat="1" ht="19.5" customHeight="1">
      <c r="A9" s="13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22" t="s">
        <v>18</v>
      </c>
      <c r="C10" s="522"/>
      <c r="D10" s="522"/>
      <c r="E10" s="522" t="s">
        <v>47</v>
      </c>
      <c r="F10" s="522"/>
      <c r="G10" s="522"/>
      <c r="H10" s="523" t="s">
        <v>48</v>
      </c>
      <c r="I10" s="523"/>
      <c r="J10" s="523"/>
      <c r="K10" s="523"/>
    </row>
    <row r="17" ht="19.5" customHeight="1">
      <c r="I17" s="95"/>
    </row>
    <row r="20" spans="7:8" ht="19.5" customHeight="1">
      <c r="G20" s="97"/>
      <c r="H20" s="97"/>
    </row>
    <row r="24" spans="2:13" ht="19.5" customHeight="1">
      <c r="B24" s="522" t="s">
        <v>49</v>
      </c>
      <c r="C24" s="522"/>
      <c r="D24" s="522"/>
      <c r="E24" s="522" t="s">
        <v>50</v>
      </c>
      <c r="F24" s="522"/>
      <c r="G24" s="522"/>
      <c r="H24" s="522" t="s">
        <v>52</v>
      </c>
      <c r="I24" s="522"/>
      <c r="J24" s="522"/>
      <c r="K24" s="522"/>
      <c r="M24" s="150"/>
    </row>
    <row r="37" spans="2:11" ht="19.5" customHeight="1">
      <c r="B37" s="99"/>
      <c r="C37" s="99"/>
      <c r="D37" s="99"/>
      <c r="E37" s="99"/>
      <c r="F37" s="99"/>
      <c r="G37" s="99"/>
      <c r="H37" s="401" t="s">
        <v>252</v>
      </c>
      <c r="J37" s="99"/>
      <c r="K37" s="99"/>
    </row>
    <row r="39" spans="2:13" ht="19.5" customHeight="1">
      <c r="B39" s="525" t="s">
        <v>56</v>
      </c>
      <c r="C39" s="525"/>
      <c r="D39" s="525"/>
      <c r="E39" s="525"/>
      <c r="F39" s="525"/>
      <c r="G39" s="399"/>
      <c r="H39" s="522" t="s">
        <v>59</v>
      </c>
      <c r="I39" s="522"/>
      <c r="J39" s="522"/>
      <c r="K39" s="522"/>
      <c r="L39" s="522"/>
      <c r="M39" s="522"/>
    </row>
    <row r="40" spans="1:6" ht="19.5" customHeight="1">
      <c r="A40" s="526" t="s">
        <v>51</v>
      </c>
      <c r="B40" s="526"/>
      <c r="C40" s="526"/>
      <c r="D40" s="526"/>
      <c r="E40" s="526"/>
      <c r="F40" s="526"/>
    </row>
    <row r="52" spans="3:15" ht="19.5" customHeight="1"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  <row r="53" spans="2:15" ht="19.5" customHeight="1">
      <c r="B53" s="524"/>
      <c r="C53" s="524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  <row r="54" spans="2:15" ht="19.5" customHeight="1">
      <c r="B54" s="400" t="s">
        <v>317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</row>
    <row r="55" spans="2:15" ht="19.5" customHeight="1"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</row>
    <row r="56" spans="2:15" ht="19.5" customHeight="1"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</row>
    <row r="57" spans="2:15" ht="19.5" customHeight="1"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2:15" ht="19.5" customHeight="1"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</row>
    <row r="59" spans="2:15" ht="19.5" customHeight="1"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  <row r="60" spans="2:15" ht="19.5" customHeight="1"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</row>
    <row r="61" spans="2:15" ht="19.5" customHeight="1"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</row>
    <row r="62" spans="2:15" ht="19.5" customHeight="1"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</row>
    <row r="63" spans="2:15" ht="19.5" customHeight="1"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</row>
    <row r="64" spans="2:15" ht="19.5" customHeight="1"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</row>
    <row r="65" spans="2:15" ht="19.5" customHeight="1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</row>
    <row r="66" spans="2:15" ht="19.5" customHeight="1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</row>
    <row r="67" spans="2:15" ht="19.5" customHeight="1"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</row>
    <row r="68" spans="2:15" ht="19.5" customHeight="1"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</row>
    <row r="69" spans="2:15" ht="19.5" customHeight="1"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</row>
    <row r="70" spans="2:15" ht="19.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</row>
    <row r="71" spans="2:15" ht="19.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</row>
    <row r="72" spans="2:15" ht="19.5" customHeight="1"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</row>
    <row r="73" spans="2:15" ht="19.5" customHeight="1"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</row>
    <row r="74" spans="2:15" ht="19.5" customHeight="1"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</row>
    <row r="75" spans="2:15" ht="19.5" customHeight="1"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</row>
    <row r="76" spans="2:15" ht="19.5" customHeight="1"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</row>
    <row r="77" spans="2:15" ht="19.5" customHeight="1"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</row>
    <row r="78" spans="2:15" ht="19.5" customHeight="1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</row>
    <row r="79" spans="2:15" ht="19.5" customHeight="1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</row>
    <row r="80" spans="2:15" ht="19.5" customHeight="1"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</row>
    <row r="81" spans="2:15" ht="19.5" customHeight="1"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</row>
    <row r="82" spans="2:15" ht="19.5" customHeight="1"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</row>
    <row r="83" spans="2:15" ht="19.5" customHeight="1"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</row>
    <row r="84" spans="2:15" ht="19.5" customHeight="1"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</row>
    <row r="85" spans="2:15" ht="19.5" customHeight="1"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</row>
    <row r="86" spans="2:15" ht="19.5" customHeight="1"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</row>
    <row r="87" spans="2:15" ht="19.5" customHeight="1"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</row>
    <row r="88" spans="2:15" ht="19.5" customHeight="1"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</row>
    <row r="89" spans="2:15" ht="19.5" customHeight="1"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</row>
    <row r="90" spans="2:15" ht="19.5" customHeight="1"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</row>
    <row r="91" spans="2:15" ht="19.5" customHeight="1"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</row>
    <row r="92" spans="2:15" ht="19.5" customHeight="1"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</row>
    <row r="93" spans="2:15" ht="19.5" customHeight="1"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</row>
    <row r="94" spans="2:15" ht="19.5" customHeight="1"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</row>
    <row r="95" spans="2:15" ht="19.5" customHeight="1"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</row>
    <row r="96" spans="2:15" ht="19.5" customHeight="1"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</row>
    <row r="97" spans="2:15" ht="19.5" customHeight="1"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</row>
    <row r="98" spans="2:15" ht="19.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</row>
    <row r="99" spans="2:15" ht="19.5" customHeight="1"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</row>
    <row r="100" spans="2:15" ht="19.5" customHeight="1"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</row>
    <row r="101" spans="2:15" ht="19.5" customHeight="1"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</row>
    <row r="102" spans="2:15" ht="19.5" customHeight="1"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</row>
    <row r="103" spans="2:15" ht="19.5" customHeight="1"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</row>
    <row r="104" spans="2:15" ht="19.5" customHeight="1"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</row>
    <row r="105" spans="2:15" ht="19.5" customHeight="1"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</row>
    <row r="106" spans="2:15" ht="19.5" customHeight="1"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</row>
    <row r="107" spans="2:15" ht="19.5" customHeight="1"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</row>
    <row r="108" spans="2:15" ht="19.5" customHeight="1"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</row>
    <row r="109" spans="2:15" ht="19.5" customHeight="1"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</row>
    <row r="110" spans="2:15" ht="19.5" customHeight="1"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</row>
    <row r="111" spans="2:15" ht="19.5" customHeight="1"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</row>
    <row r="112" spans="2:15" ht="19.5" customHeight="1"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</row>
    <row r="113" spans="2:15" ht="19.5" customHeight="1"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</row>
    <row r="114" spans="2:15" ht="19.5" customHeight="1"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</row>
    <row r="115" spans="2:15" ht="19.5" customHeight="1"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</row>
    <row r="116" spans="2:15" ht="19.5" customHeight="1"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</row>
    <row r="117" spans="2:15" ht="19.5" customHeight="1"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</row>
    <row r="118" spans="2:15" ht="19.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</row>
    <row r="119" spans="2:15" ht="19.5" customHeight="1"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</row>
    <row r="120" spans="2:15" ht="19.5" customHeight="1"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</row>
    <row r="121" spans="2:15" ht="19.5" customHeight="1"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</row>
    <row r="122" spans="2:15" ht="19.5" customHeight="1"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</row>
    <row r="123" spans="2:15" ht="19.5" customHeight="1"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</row>
  </sheetData>
  <sheetProtection/>
  <mergeCells count="13">
    <mergeCell ref="B24:D24"/>
    <mergeCell ref="E24:G24"/>
    <mergeCell ref="H24:K24"/>
    <mergeCell ref="B53:C53"/>
    <mergeCell ref="B39:F39"/>
    <mergeCell ref="A40:F40"/>
    <mergeCell ref="H39:M39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8515625" style="26" customWidth="1"/>
    <col min="2" max="2" width="46.8515625" style="26" customWidth="1"/>
    <col min="3" max="3" width="19.7109375" style="26" customWidth="1"/>
    <col min="4" max="4" width="19.7109375" style="28" customWidth="1"/>
    <col min="5" max="5" width="11.421875" style="110" customWidth="1"/>
    <col min="6" max="6" width="11.421875" style="474" customWidth="1"/>
    <col min="7" max="7" width="16.8515625" style="474" bestFit="1" customWidth="1"/>
    <col min="8" max="8" width="15.140625" style="474" customWidth="1"/>
    <col min="9" max="9" width="25.28125" style="474" bestFit="1" customWidth="1"/>
    <col min="10" max="13" width="11.421875" style="392" customWidth="1"/>
    <col min="14" max="14" width="11.421875" style="393" customWidth="1"/>
    <col min="15" max="23" width="11.421875" style="28" customWidth="1"/>
    <col min="24" max="16384" width="11.421875" style="26" customWidth="1"/>
  </cols>
  <sheetData>
    <row r="1" ht="15"/>
    <row r="2" ht="15"/>
    <row r="5" spans="2:8" ht="18.75">
      <c r="B5" s="169" t="s">
        <v>23</v>
      </c>
      <c r="C5" s="296"/>
      <c r="D5" s="296"/>
      <c r="F5" s="545"/>
      <c r="G5" s="545"/>
      <c r="H5" s="545"/>
    </row>
    <row r="6" spans="2:4" ht="18">
      <c r="B6" s="544" t="s">
        <v>92</v>
      </c>
      <c r="C6" s="544"/>
      <c r="D6" s="544"/>
    </row>
    <row r="7" spans="2:4" ht="15.75">
      <c r="B7" s="543" t="s">
        <v>90</v>
      </c>
      <c r="C7" s="543"/>
      <c r="D7" s="543"/>
    </row>
    <row r="8" spans="2:8" ht="15.75">
      <c r="B8" s="543" t="s">
        <v>300</v>
      </c>
      <c r="C8" s="543"/>
      <c r="D8" s="543"/>
      <c r="G8" s="475"/>
      <c r="H8" s="475"/>
    </row>
    <row r="9" spans="2:9" ht="15.75">
      <c r="B9" s="539" t="s">
        <v>307</v>
      </c>
      <c r="C9" s="539"/>
      <c r="D9" s="469"/>
      <c r="F9" s="410"/>
      <c r="G9" s="421"/>
      <c r="H9" s="421"/>
      <c r="I9" s="410"/>
    </row>
    <row r="10" spans="2:9" ht="12.75" customHeight="1">
      <c r="B10" s="297"/>
      <c r="C10" s="297"/>
      <c r="D10" s="297"/>
      <c r="F10" s="410"/>
      <c r="G10" s="410"/>
      <c r="H10" s="410"/>
      <c r="I10" s="410"/>
    </row>
    <row r="11" spans="2:9" ht="15" customHeight="1">
      <c r="B11" s="536" t="s">
        <v>302</v>
      </c>
      <c r="C11" s="540" t="s">
        <v>69</v>
      </c>
      <c r="D11" s="533" t="s">
        <v>70</v>
      </c>
      <c r="F11" s="410"/>
      <c r="G11" s="410"/>
      <c r="H11" s="410"/>
      <c r="I11" s="410"/>
    </row>
    <row r="12" spans="2:10" ht="13.5" customHeight="1">
      <c r="B12" s="537"/>
      <c r="C12" s="541"/>
      <c r="D12" s="534"/>
      <c r="E12" s="476"/>
      <c r="F12" s="410"/>
      <c r="G12" s="291">
        <v>2.989</v>
      </c>
      <c r="H12" s="410"/>
      <c r="I12" s="410"/>
      <c r="J12" s="394"/>
    </row>
    <row r="13" spans="2:9" ht="9" customHeight="1">
      <c r="B13" s="538"/>
      <c r="C13" s="542"/>
      <c r="D13" s="535"/>
      <c r="F13" s="410"/>
      <c r="G13" s="410"/>
      <c r="H13" s="410"/>
      <c r="I13" s="410"/>
    </row>
    <row r="14" spans="2:9" ht="9" customHeight="1">
      <c r="B14" s="29"/>
      <c r="C14" s="30"/>
      <c r="D14" s="31"/>
      <c r="F14" s="410"/>
      <c r="G14" s="410"/>
      <c r="H14" s="410"/>
      <c r="I14" s="410"/>
    </row>
    <row r="15" spans="2:9" ht="16.5">
      <c r="B15" s="104" t="s">
        <v>193</v>
      </c>
      <c r="C15" s="33">
        <f>+C16</f>
        <v>50260.07419</v>
      </c>
      <c r="D15" s="33">
        <f>+D16</f>
        <v>150227.36175391</v>
      </c>
      <c r="F15" s="410" t="s">
        <v>266</v>
      </c>
      <c r="G15" s="422">
        <f>+C16+C21+C49</f>
        <v>315788.07714</v>
      </c>
      <c r="H15" s="422">
        <f>+D16+D21+D49</f>
        <v>943890.56257146</v>
      </c>
      <c r="I15" s="410"/>
    </row>
    <row r="16" spans="2:9" ht="15">
      <c r="B16" s="34" t="s">
        <v>17</v>
      </c>
      <c r="C16" s="36">
        <v>50260.07419</v>
      </c>
      <c r="D16" s="36">
        <f>+C16*$G$12</f>
        <v>150227.36175391</v>
      </c>
      <c r="F16" s="410"/>
      <c r="G16" s="410"/>
      <c r="H16" s="410"/>
      <c r="I16" s="411"/>
    </row>
    <row r="17" spans="2:9" ht="15.75">
      <c r="B17" s="105"/>
      <c r="C17" s="38"/>
      <c r="D17" s="38"/>
      <c r="F17" s="410"/>
      <c r="G17" s="423"/>
      <c r="H17" s="410"/>
      <c r="I17" s="410"/>
    </row>
    <row r="18" spans="2:9" ht="16.5">
      <c r="B18" s="106" t="s">
        <v>194</v>
      </c>
      <c r="C18" s="33">
        <f>+C20+C21</f>
        <v>745666.13338</v>
      </c>
      <c r="D18" s="33">
        <f>+D20+D21</f>
        <v>2228796.0726728197</v>
      </c>
      <c r="F18" s="410" t="s">
        <v>265</v>
      </c>
      <c r="G18" s="422">
        <f>+C20+C48</f>
        <v>487347.17030999996</v>
      </c>
      <c r="H18" s="422">
        <f>+D20+D48</f>
        <v>1456680.6920565898</v>
      </c>
      <c r="I18" s="410"/>
    </row>
    <row r="19" spans="2:9" ht="8.25" customHeight="1">
      <c r="B19" s="107"/>
      <c r="C19" s="38"/>
      <c r="D19" s="38"/>
      <c r="F19" s="410"/>
      <c r="G19" s="424"/>
      <c r="H19" s="410"/>
      <c r="I19" s="410"/>
    </row>
    <row r="20" spans="2:9" ht="15">
      <c r="B20" s="34" t="s">
        <v>82</v>
      </c>
      <c r="C20" s="36">
        <v>487347.17030999996</v>
      </c>
      <c r="D20" s="36">
        <f>+C20*$G$12</f>
        <v>1456680.6920565898</v>
      </c>
      <c r="F20" s="410"/>
      <c r="G20" s="425">
        <f>+G18+G15</f>
        <v>803135.2474499999</v>
      </c>
      <c r="H20" s="425">
        <f>+H18+H15</f>
        <v>2400571.2546280497</v>
      </c>
      <c r="I20" s="410"/>
    </row>
    <row r="21" spans="2:9" ht="15">
      <c r="B21" s="34" t="s">
        <v>17</v>
      </c>
      <c r="C21" s="36">
        <v>258318.96307000003</v>
      </c>
      <c r="D21" s="36">
        <f>+C21*$G$12</f>
        <v>772115.3806162301</v>
      </c>
      <c r="F21" s="410"/>
      <c r="G21" s="426">
        <f>+G20/1000</f>
        <v>803.13524745</v>
      </c>
      <c r="H21" s="410">
        <f>+H20/1000</f>
        <v>2400.5712546280497</v>
      </c>
      <c r="I21" s="410"/>
    </row>
    <row r="22" spans="2:9" ht="8.25" customHeight="1">
      <c r="B22" s="39"/>
      <c r="C22" s="38"/>
      <c r="D22" s="38"/>
      <c r="F22" s="410"/>
      <c r="G22" s="410"/>
      <c r="H22" s="410"/>
      <c r="I22" s="410"/>
    </row>
    <row r="23" spans="2:9" ht="15" customHeight="1">
      <c r="B23" s="527" t="s">
        <v>16</v>
      </c>
      <c r="C23" s="531">
        <f>+C18+C15</f>
        <v>795926.20757</v>
      </c>
      <c r="D23" s="531">
        <f>+D18+D15</f>
        <v>2379023.4344267296</v>
      </c>
      <c r="F23" s="410"/>
      <c r="G23" s="426">
        <f>+G21-'Resumen Cuadros'!C16</f>
        <v>0</v>
      </c>
      <c r="H23" s="426">
        <f>+H21-'Resumen Cuadros'!D16</f>
        <v>0</v>
      </c>
      <c r="I23" s="410"/>
    </row>
    <row r="24" spans="2:9" ht="15" customHeight="1">
      <c r="B24" s="528"/>
      <c r="C24" s="532"/>
      <c r="D24" s="532"/>
      <c r="F24" s="410"/>
      <c r="G24" s="410"/>
      <c r="H24" s="410"/>
      <c r="I24" s="410"/>
    </row>
    <row r="25" spans="2:9" ht="4.5" customHeight="1">
      <c r="B25" s="40"/>
      <c r="C25" s="41"/>
      <c r="D25" s="41"/>
      <c r="F25" s="410"/>
      <c r="G25" s="410"/>
      <c r="H25" s="410"/>
      <c r="I25" s="410"/>
    </row>
    <row r="26" spans="2:9" ht="15">
      <c r="B26" s="42" t="s">
        <v>306</v>
      </c>
      <c r="C26" s="487"/>
      <c r="D26" s="43"/>
      <c r="F26" s="410"/>
      <c r="G26" s="410"/>
      <c r="H26" s="410"/>
      <c r="I26" s="410"/>
    </row>
    <row r="27" spans="2:9" ht="15">
      <c r="B27" s="42" t="s">
        <v>113</v>
      </c>
      <c r="C27" s="43"/>
      <c r="D27" s="43"/>
      <c r="F27" s="410"/>
      <c r="G27" s="410"/>
      <c r="H27" s="410"/>
      <c r="I27" s="410"/>
    </row>
    <row r="28" spans="2:4" ht="15">
      <c r="B28" s="42" t="s">
        <v>136</v>
      </c>
      <c r="C28" s="487"/>
      <c r="D28" s="43"/>
    </row>
    <row r="30" ht="15">
      <c r="C30" s="216"/>
    </row>
    <row r="31" ht="15">
      <c r="C31" s="109"/>
    </row>
    <row r="34" spans="2:5" ht="18.75">
      <c r="B34" s="82" t="s">
        <v>185</v>
      </c>
      <c r="C34" s="103"/>
      <c r="D34" s="103"/>
      <c r="E34" s="476"/>
    </row>
    <row r="35" spans="2:4" ht="15" customHeight="1">
      <c r="B35" s="544" t="s">
        <v>92</v>
      </c>
      <c r="C35" s="544"/>
      <c r="D35" s="544"/>
    </row>
    <row r="36" spans="2:4" ht="15" customHeight="1">
      <c r="B36" s="543" t="s">
        <v>94</v>
      </c>
      <c r="C36" s="543"/>
      <c r="D36" s="543"/>
    </row>
    <row r="37" spans="2:4" ht="16.5" customHeight="1">
      <c r="B37" s="543" t="s">
        <v>300</v>
      </c>
      <c r="C37" s="543"/>
      <c r="D37" s="543"/>
    </row>
    <row r="38" spans="2:4" ht="16.5" customHeight="1">
      <c r="B38" s="539" t="str">
        <f>+B9</f>
        <v>Al 31 de diciembre de 2014</v>
      </c>
      <c r="C38" s="539"/>
      <c r="D38" s="100"/>
    </row>
    <row r="39" spans="2:4" ht="8.25" customHeight="1">
      <c r="B39" s="27"/>
      <c r="C39" s="27"/>
      <c r="D39" s="27"/>
    </row>
    <row r="40" spans="2:4" ht="15" customHeight="1">
      <c r="B40" s="536" t="s">
        <v>302</v>
      </c>
      <c r="C40" s="540" t="s">
        <v>69</v>
      </c>
      <c r="D40" s="533" t="s">
        <v>70</v>
      </c>
    </row>
    <row r="41" spans="2:7" ht="13.5" customHeight="1">
      <c r="B41" s="537"/>
      <c r="C41" s="541"/>
      <c r="D41" s="534"/>
      <c r="E41" s="476"/>
      <c r="G41" s="477"/>
    </row>
    <row r="42" spans="2:4" ht="9" customHeight="1">
      <c r="B42" s="538"/>
      <c r="C42" s="542"/>
      <c r="D42" s="535"/>
    </row>
    <row r="43" spans="2:4" ht="8.25" customHeight="1">
      <c r="B43" s="29"/>
      <c r="C43" s="30"/>
      <c r="D43" s="44"/>
    </row>
    <row r="44" spans="2:9" ht="21" customHeight="1">
      <c r="B44" s="104" t="s">
        <v>91</v>
      </c>
      <c r="C44" s="139">
        <v>0</v>
      </c>
      <c r="D44" s="139">
        <v>0</v>
      </c>
      <c r="I44" s="478"/>
    </row>
    <row r="45" spans="2:4" ht="10.5" customHeight="1">
      <c r="B45" s="105"/>
      <c r="C45" s="37"/>
      <c r="D45" s="37"/>
    </row>
    <row r="46" spans="2:7" ht="21" customHeight="1">
      <c r="B46" s="106" t="s">
        <v>103</v>
      </c>
      <c r="C46" s="32">
        <f>+C48+C49</f>
        <v>7209.039879999999</v>
      </c>
      <c r="D46" s="32">
        <f>+D48+D49</f>
        <v>21547.82020132</v>
      </c>
      <c r="G46" s="478"/>
    </row>
    <row r="47" spans="2:4" ht="8.25" customHeight="1">
      <c r="B47" s="107"/>
      <c r="C47" s="37"/>
      <c r="D47" s="37"/>
    </row>
    <row r="48" spans="2:4" ht="15">
      <c r="B48" s="34" t="s">
        <v>82</v>
      </c>
      <c r="C48" s="35">
        <v>0</v>
      </c>
      <c r="D48" s="35">
        <f>+C48*$G$12</f>
        <v>0</v>
      </c>
    </row>
    <row r="49" spans="2:4" ht="15">
      <c r="B49" s="34" t="s">
        <v>17</v>
      </c>
      <c r="C49" s="35">
        <v>7209.039879999999</v>
      </c>
      <c r="D49" s="35">
        <f>+C49*$G$12</f>
        <v>21547.82020132</v>
      </c>
    </row>
    <row r="50" spans="2:4" ht="9" customHeight="1">
      <c r="B50" s="39"/>
      <c r="C50" s="37"/>
      <c r="D50" s="37"/>
    </row>
    <row r="51" spans="2:4" ht="15" customHeight="1">
      <c r="B51" s="527" t="s">
        <v>16</v>
      </c>
      <c r="C51" s="529">
        <f>+C46+C44</f>
        <v>7209.039879999999</v>
      </c>
      <c r="D51" s="529">
        <f>+D46+D44</f>
        <v>21547.82020132</v>
      </c>
    </row>
    <row r="52" spans="2:7" ht="15" customHeight="1">
      <c r="B52" s="528"/>
      <c r="C52" s="530"/>
      <c r="D52" s="530"/>
      <c r="G52" s="479"/>
    </row>
    <row r="53" spans="2:4" ht="6" customHeight="1">
      <c r="B53" s="40"/>
      <c r="C53" s="41"/>
      <c r="D53" s="41"/>
    </row>
    <row r="54" ht="15">
      <c r="C54" s="215"/>
    </row>
    <row r="55" ht="15">
      <c r="C55" s="416"/>
    </row>
    <row r="56" ht="15">
      <c r="C56" s="108"/>
    </row>
    <row r="57" ht="15">
      <c r="C57" s="166"/>
    </row>
  </sheetData>
  <sheetProtection/>
  <mergeCells count="21">
    <mergeCell ref="B36:D36"/>
    <mergeCell ref="B9:C9"/>
    <mergeCell ref="D11:D13"/>
    <mergeCell ref="B23:B24"/>
    <mergeCell ref="C11:C13"/>
    <mergeCell ref="B35:D35"/>
    <mergeCell ref="F5:H5"/>
    <mergeCell ref="B6:D6"/>
    <mergeCell ref="B7:D7"/>
    <mergeCell ref="B8:D8"/>
    <mergeCell ref="B11:B13"/>
    <mergeCell ref="B51:B52"/>
    <mergeCell ref="C51:C52"/>
    <mergeCell ref="D51:D52"/>
    <mergeCell ref="D23:D24"/>
    <mergeCell ref="D40:D42"/>
    <mergeCell ref="B40:B42"/>
    <mergeCell ref="B38:C38"/>
    <mergeCell ref="C40:C42"/>
    <mergeCell ref="B37:D37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140625" style="26" customWidth="1"/>
    <col min="2" max="2" width="37.7109375" style="26" customWidth="1"/>
    <col min="3" max="3" width="19.7109375" style="26" customWidth="1"/>
    <col min="4" max="4" width="19.7109375" style="28" customWidth="1"/>
    <col min="5" max="5" width="9.28125" style="161" customWidth="1"/>
    <col min="6" max="6" width="11.421875" style="28" customWidth="1"/>
    <col min="7" max="7" width="17.28125" style="28" customWidth="1"/>
    <col min="8" max="15" width="11.421875" style="28" customWidth="1"/>
    <col min="16" max="16384" width="11.421875" style="26" customWidth="1"/>
  </cols>
  <sheetData>
    <row r="1" ht="15"/>
    <row r="2" ht="15"/>
    <row r="3" ht="15"/>
    <row r="4" spans="2:10" ht="15">
      <c r="B4" s="126"/>
      <c r="C4" s="126"/>
      <c r="D4" s="112"/>
      <c r="E4" s="298"/>
      <c r="F4" s="112"/>
      <c r="G4" s="112"/>
      <c r="H4" s="112"/>
      <c r="I4" s="112"/>
      <c r="J4" s="112"/>
    </row>
    <row r="5" spans="2:10" ht="18">
      <c r="B5" s="169" t="s">
        <v>24</v>
      </c>
      <c r="C5" s="169"/>
      <c r="D5" s="169"/>
      <c r="E5" s="298"/>
      <c r="F5" s="112"/>
      <c r="G5" s="112"/>
      <c r="H5" s="112"/>
      <c r="I5" s="112"/>
      <c r="J5" s="112"/>
    </row>
    <row r="6" spans="2:10" ht="18" customHeight="1">
      <c r="B6" s="544" t="s">
        <v>93</v>
      </c>
      <c r="C6" s="544"/>
      <c r="D6" s="544"/>
      <c r="E6" s="544"/>
      <c r="F6" s="112"/>
      <c r="G6" s="112"/>
      <c r="H6" s="112"/>
      <c r="I6" s="112"/>
      <c r="J6" s="112"/>
    </row>
    <row r="7" spans="2:10" ht="15.75">
      <c r="B7" s="543" t="s">
        <v>112</v>
      </c>
      <c r="C7" s="543"/>
      <c r="D7" s="543"/>
      <c r="E7" s="298"/>
      <c r="F7" s="112"/>
      <c r="G7" s="112"/>
      <c r="H7" s="112"/>
      <c r="I7" s="112"/>
      <c r="J7" s="112"/>
    </row>
    <row r="8" spans="2:10" ht="15.75">
      <c r="B8" s="539" t="str">
        <f>+'Residencia Acreedor'!B38:C38</f>
        <v>Al 31 de diciembre de 2014</v>
      </c>
      <c r="C8" s="539"/>
      <c r="D8" s="469"/>
      <c r="E8" s="298"/>
      <c r="F8" s="112"/>
      <c r="G8" s="112"/>
      <c r="H8" s="112"/>
      <c r="I8" s="112"/>
      <c r="J8" s="112"/>
    </row>
    <row r="9" spans="2:10" ht="9" customHeight="1">
      <c r="B9" s="170"/>
      <c r="C9" s="170"/>
      <c r="D9" s="170"/>
      <c r="E9" s="298"/>
      <c r="F9" s="112"/>
      <c r="G9" s="112"/>
      <c r="H9" s="112"/>
      <c r="I9" s="112"/>
      <c r="J9" s="112"/>
    </row>
    <row r="10" spans="2:10" ht="15" customHeight="1">
      <c r="B10" s="548" t="s">
        <v>293</v>
      </c>
      <c r="C10" s="540" t="s">
        <v>69</v>
      </c>
      <c r="D10" s="533" t="s">
        <v>70</v>
      </c>
      <c r="E10" s="112"/>
      <c r="F10" s="112"/>
      <c r="G10" s="112"/>
      <c r="H10" s="112"/>
      <c r="I10" s="112"/>
      <c r="J10" s="112"/>
    </row>
    <row r="11" spans="2:10" ht="13.5" customHeight="1">
      <c r="B11" s="549"/>
      <c r="C11" s="541"/>
      <c r="D11" s="534"/>
      <c r="E11" s="169"/>
      <c r="F11" s="112"/>
      <c r="G11" s="291">
        <v>2.989</v>
      </c>
      <c r="H11" s="112"/>
      <c r="I11" s="112"/>
      <c r="J11" s="112"/>
    </row>
    <row r="12" spans="2:10" ht="9" customHeight="1">
      <c r="B12" s="550"/>
      <c r="C12" s="542"/>
      <c r="D12" s="535"/>
      <c r="E12" s="112"/>
      <c r="F12" s="112"/>
      <c r="G12" s="112"/>
      <c r="H12" s="112"/>
      <c r="I12" s="112"/>
      <c r="J12" s="112"/>
    </row>
    <row r="13" spans="2:4" ht="8.25" customHeight="1">
      <c r="B13" s="46"/>
      <c r="C13" s="47"/>
      <c r="D13" s="48"/>
    </row>
    <row r="14" spans="2:8" ht="15.75" customHeight="1">
      <c r="B14" s="49" t="s">
        <v>63</v>
      </c>
      <c r="C14" s="50">
        <f>+C16+C17</f>
        <v>795926.2075700001</v>
      </c>
      <c r="D14" s="50">
        <f>+D16+D17</f>
        <v>2379023.43442673</v>
      </c>
      <c r="G14" s="188"/>
      <c r="H14" s="188"/>
    </row>
    <row r="15" spans="2:4" ht="8.25" customHeight="1">
      <c r="B15" s="49"/>
      <c r="C15" s="50"/>
      <c r="D15" s="50"/>
    </row>
    <row r="16" spans="2:8" ht="16.5" customHeight="1">
      <c r="B16" s="51" t="s">
        <v>65</v>
      </c>
      <c r="C16" s="52">
        <v>487347.17030999996</v>
      </c>
      <c r="D16" s="52">
        <f>+C16*$G$11</f>
        <v>1456680.6920565898</v>
      </c>
      <c r="G16" s="370"/>
      <c r="H16" s="188"/>
    </row>
    <row r="17" spans="2:4" ht="16.5" customHeight="1">
      <c r="B17" s="51" t="s">
        <v>64</v>
      </c>
      <c r="C17" s="52">
        <v>308579.03726000007</v>
      </c>
      <c r="D17" s="52">
        <f>+C17*$G$11</f>
        <v>922342.7423701402</v>
      </c>
    </row>
    <row r="18" spans="2:4" ht="15.75" customHeight="1">
      <c r="B18" s="53"/>
      <c r="C18" s="52"/>
      <c r="D18" s="54"/>
    </row>
    <row r="19" spans="2:7" ht="16.5" customHeight="1">
      <c r="B19" s="49" t="s">
        <v>62</v>
      </c>
      <c r="C19" s="50">
        <f>+C21+C22</f>
        <v>7209.039879999999</v>
      </c>
      <c r="D19" s="50">
        <f>+D21+D22</f>
        <v>21547.82020132</v>
      </c>
      <c r="G19" s="223"/>
    </row>
    <row r="20" spans="2:4" ht="6" customHeight="1">
      <c r="B20" s="49"/>
      <c r="C20" s="50"/>
      <c r="D20" s="50"/>
    </row>
    <row r="21" spans="2:4" ht="16.5" customHeight="1">
      <c r="B21" s="51" t="s">
        <v>65</v>
      </c>
      <c r="C21" s="52">
        <v>0</v>
      </c>
      <c r="D21" s="52">
        <f>+C21*$G$11</f>
        <v>0</v>
      </c>
    </row>
    <row r="22" spans="2:4" ht="16.5" customHeight="1">
      <c r="B22" s="51" t="s">
        <v>64</v>
      </c>
      <c r="C22" s="52">
        <v>7209.039879999999</v>
      </c>
      <c r="D22" s="52">
        <f>+C22*$G$11</f>
        <v>21547.82020132</v>
      </c>
    </row>
    <row r="23" spans="2:4" ht="12" customHeight="1">
      <c r="B23" s="55"/>
      <c r="C23" s="56"/>
      <c r="D23" s="56"/>
    </row>
    <row r="24" spans="2:4" ht="15" customHeight="1">
      <c r="B24" s="551" t="s">
        <v>75</v>
      </c>
      <c r="C24" s="546">
        <f>+C19+C14</f>
        <v>803135.2474500001</v>
      </c>
      <c r="D24" s="546">
        <f>+D19+D14</f>
        <v>2400571.25462805</v>
      </c>
    </row>
    <row r="25" spans="2:4" ht="15" customHeight="1">
      <c r="B25" s="552"/>
      <c r="C25" s="547"/>
      <c r="D25" s="547"/>
    </row>
    <row r="26" spans="2:4" ht="6.75" customHeight="1">
      <c r="B26" s="57"/>
      <c r="C26" s="58"/>
      <c r="D26" s="58"/>
    </row>
    <row r="28" ht="15">
      <c r="C28" s="217"/>
    </row>
    <row r="29" ht="15">
      <c r="C29" s="217"/>
    </row>
    <row r="30" ht="15">
      <c r="C30" s="127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26" customWidth="1"/>
    <col min="2" max="2" width="40.140625" style="26" customWidth="1"/>
    <col min="3" max="4" width="19.7109375" style="28" customWidth="1"/>
    <col min="5" max="5" width="11.421875" style="28" customWidth="1"/>
    <col min="6" max="6" width="11.421875" style="393" customWidth="1"/>
    <col min="7" max="7" width="15.8515625" style="393" customWidth="1"/>
    <col min="8" max="8" width="17.00390625" style="393" customWidth="1"/>
    <col min="9" max="9" width="21.140625" style="393" customWidth="1"/>
    <col min="10" max="15" width="11.421875" style="28" customWidth="1"/>
    <col min="16" max="16384" width="11.421875" style="26" customWidth="1"/>
  </cols>
  <sheetData>
    <row r="1" ht="15"/>
    <row r="2" ht="15"/>
    <row r="3" spans="2:6" ht="15">
      <c r="B3" s="126"/>
      <c r="C3" s="112"/>
      <c r="D3" s="112"/>
      <c r="E3" s="112"/>
      <c r="F3" s="427"/>
    </row>
    <row r="4" spans="2:6" ht="15">
      <c r="B4" s="126"/>
      <c r="C4" s="112"/>
      <c r="D4" s="112"/>
      <c r="E4" s="112"/>
      <c r="F4" s="427"/>
    </row>
    <row r="5" spans="2:6" ht="18">
      <c r="B5" s="169" t="s">
        <v>25</v>
      </c>
      <c r="C5" s="169"/>
      <c r="D5" s="169"/>
      <c r="E5" s="112"/>
      <c r="F5" s="427"/>
    </row>
    <row r="6" spans="2:8" ht="18" customHeight="1">
      <c r="B6" s="544" t="s">
        <v>92</v>
      </c>
      <c r="C6" s="544"/>
      <c r="D6" s="544"/>
      <c r="E6" s="544"/>
      <c r="F6" s="427"/>
      <c r="H6" s="291">
        <v>2.989</v>
      </c>
    </row>
    <row r="7" spans="2:6" ht="15.75">
      <c r="B7" s="543" t="s">
        <v>90</v>
      </c>
      <c r="C7" s="543"/>
      <c r="D7" s="543"/>
      <c r="E7" s="112"/>
      <c r="F7" s="427"/>
    </row>
    <row r="8" spans="2:6" ht="15.75">
      <c r="B8" s="553" t="s">
        <v>71</v>
      </c>
      <c r="C8" s="553"/>
      <c r="D8" s="553"/>
      <c r="E8" s="112"/>
      <c r="F8" s="427"/>
    </row>
    <row r="9" spans="2:6" ht="15.75">
      <c r="B9" s="539" t="str">
        <f>+Plazo!B8</f>
        <v>Al 31 de diciembre de 2014</v>
      </c>
      <c r="C9" s="539"/>
      <c r="D9" s="470"/>
      <c r="E9" s="112"/>
      <c r="F9" s="427"/>
    </row>
    <row r="10" spans="2:6" ht="6.75" customHeight="1">
      <c r="B10" s="299"/>
      <c r="C10" s="299"/>
      <c r="D10" s="299"/>
      <c r="E10" s="112"/>
      <c r="F10" s="427"/>
    </row>
    <row r="11" spans="2:6" ht="15" customHeight="1">
      <c r="B11" s="536" t="s">
        <v>295</v>
      </c>
      <c r="C11" s="540" t="s">
        <v>69</v>
      </c>
      <c r="D11" s="533" t="s">
        <v>70</v>
      </c>
      <c r="E11" s="112"/>
      <c r="F11" s="427"/>
    </row>
    <row r="12" spans="2:7" ht="13.5" customHeight="1">
      <c r="B12" s="537"/>
      <c r="C12" s="541"/>
      <c r="D12" s="534"/>
      <c r="E12" s="169"/>
      <c r="F12" s="427"/>
      <c r="G12" s="428"/>
    </row>
    <row r="13" spans="2:6" ht="9" customHeight="1">
      <c r="B13" s="538"/>
      <c r="C13" s="542"/>
      <c r="D13" s="535"/>
      <c r="E13" s="112"/>
      <c r="F13" s="427"/>
    </row>
    <row r="14" spans="2:6" ht="9" customHeight="1">
      <c r="B14" s="300"/>
      <c r="C14" s="203"/>
      <c r="D14" s="203"/>
      <c r="E14" s="112"/>
      <c r="F14" s="427"/>
    </row>
    <row r="15" spans="2:8" ht="16.5">
      <c r="B15" s="49" t="s">
        <v>137</v>
      </c>
      <c r="C15" s="140">
        <f>+C17</f>
        <v>0</v>
      </c>
      <c r="D15" s="140">
        <f>+D17</f>
        <v>0</v>
      </c>
      <c r="H15" s="429"/>
    </row>
    <row r="16" spans="2:4" ht="6" customHeight="1" hidden="1">
      <c r="B16" s="49"/>
      <c r="C16" s="62"/>
      <c r="D16" s="62"/>
    </row>
    <row r="17" spans="2:4" ht="15.75" hidden="1">
      <c r="B17" s="51" t="s">
        <v>139</v>
      </c>
      <c r="C17" s="63">
        <v>0</v>
      </c>
      <c r="D17" s="63">
        <f>+C17*$H$6</f>
        <v>0</v>
      </c>
    </row>
    <row r="18" spans="2:4" ht="15.75" customHeight="1">
      <c r="B18" s="51"/>
      <c r="C18" s="59"/>
      <c r="D18" s="59"/>
    </row>
    <row r="19" spans="2:4" ht="16.5">
      <c r="B19" s="49" t="s">
        <v>195</v>
      </c>
      <c r="C19" s="50">
        <f>+C21+C22</f>
        <v>795926.2075700001</v>
      </c>
      <c r="D19" s="50">
        <f>+D21+D22</f>
        <v>2379023.43442673</v>
      </c>
    </row>
    <row r="20" spans="2:4" ht="6.75" customHeight="1">
      <c r="B20" s="49"/>
      <c r="C20" s="50"/>
      <c r="D20" s="50"/>
    </row>
    <row r="21" spans="2:4" ht="15.75">
      <c r="B21" s="51" t="s">
        <v>140</v>
      </c>
      <c r="C21" s="52">
        <v>487347.17030999996</v>
      </c>
      <c r="D21" s="59">
        <f>+C21*$H$6</f>
        <v>1456680.6920565898</v>
      </c>
    </row>
    <row r="22" spans="2:4" ht="15.75">
      <c r="B22" s="51" t="s">
        <v>139</v>
      </c>
      <c r="C22" s="52">
        <v>308579.03726000007</v>
      </c>
      <c r="D22" s="59">
        <f>+C22*$H$6</f>
        <v>922342.7423701402</v>
      </c>
    </row>
    <row r="23" spans="2:4" ht="9" customHeight="1">
      <c r="B23" s="60"/>
      <c r="C23" s="54"/>
      <c r="D23" s="54"/>
    </row>
    <row r="24" spans="2:8" ht="15" customHeight="1">
      <c r="B24" s="551" t="s">
        <v>75</v>
      </c>
      <c r="C24" s="546">
        <f>+C19+C15</f>
        <v>795926.2075700001</v>
      </c>
      <c r="D24" s="546">
        <f>+D19+D15</f>
        <v>2379023.43442673</v>
      </c>
      <c r="G24" s="409">
        <f>+C24-Plazo!C14</f>
        <v>0</v>
      </c>
      <c r="H24" s="409">
        <f>+D24-Plazo!D14</f>
        <v>0</v>
      </c>
    </row>
    <row r="25" spans="2:8" ht="15" customHeight="1">
      <c r="B25" s="552"/>
      <c r="C25" s="547"/>
      <c r="D25" s="547"/>
      <c r="G25" s="409">
        <f>+C50-Plazo!C19</f>
        <v>0</v>
      </c>
      <c r="H25" s="409">
        <f>+D50-Plazo!D19</f>
        <v>0</v>
      </c>
    </row>
    <row r="26" spans="2:4" ht="4.5" customHeight="1">
      <c r="B26" s="554"/>
      <c r="C26" s="554"/>
      <c r="D26" s="554"/>
    </row>
    <row r="27" spans="2:4" ht="15" customHeight="1">
      <c r="B27" s="42" t="s">
        <v>138</v>
      </c>
      <c r="C27" s="64"/>
      <c r="D27" s="64"/>
    </row>
    <row r="28" spans="2:3" ht="15">
      <c r="B28" s="42" t="s">
        <v>114</v>
      </c>
      <c r="C28" s="188"/>
    </row>
    <row r="29" spans="2:8" ht="15">
      <c r="B29" s="42"/>
      <c r="G29" s="430">
        <f>+C24+C50</f>
        <v>803135.2474500001</v>
      </c>
      <c r="H29" s="431">
        <f>+D24+D50</f>
        <v>2400571.25462805</v>
      </c>
    </row>
    <row r="30" spans="2:8" ht="15">
      <c r="B30" s="42"/>
      <c r="G30" s="409">
        <f>+G29-Plazo!C24</f>
        <v>0</v>
      </c>
      <c r="H30" s="409">
        <f>+H29-Plazo!D24</f>
        <v>0</v>
      </c>
    </row>
    <row r="33" spans="2:4" ht="18">
      <c r="B33" s="82" t="s">
        <v>186</v>
      </c>
      <c r="C33" s="82"/>
      <c r="D33" s="82"/>
    </row>
    <row r="34" spans="2:5" ht="18" customHeight="1">
      <c r="B34" s="544" t="s">
        <v>92</v>
      </c>
      <c r="C34" s="544"/>
      <c r="D34" s="544"/>
      <c r="E34" s="544"/>
    </row>
    <row r="35" spans="2:4" ht="15.75">
      <c r="B35" s="543" t="s">
        <v>94</v>
      </c>
      <c r="C35" s="543"/>
      <c r="D35" s="543"/>
    </row>
    <row r="36" spans="2:4" ht="15" customHeight="1">
      <c r="B36" s="553" t="s">
        <v>71</v>
      </c>
      <c r="C36" s="553"/>
      <c r="D36" s="553"/>
    </row>
    <row r="37" spans="2:4" ht="15" customHeight="1">
      <c r="B37" s="539" t="str">
        <f>+B9</f>
        <v>Al 31 de diciembre de 2014</v>
      </c>
      <c r="C37" s="539"/>
      <c r="D37" s="101"/>
    </row>
    <row r="38" spans="2:4" ht="9" customHeight="1">
      <c r="B38" s="61"/>
      <c r="C38" s="61"/>
      <c r="D38" s="61"/>
    </row>
    <row r="39" spans="2:4" ht="15" customHeight="1">
      <c r="B39" s="536" t="s">
        <v>294</v>
      </c>
      <c r="C39" s="540" t="s">
        <v>69</v>
      </c>
      <c r="D39" s="533" t="s">
        <v>70</v>
      </c>
    </row>
    <row r="40" spans="2:7" ht="13.5" customHeight="1">
      <c r="B40" s="537"/>
      <c r="C40" s="541"/>
      <c r="D40" s="534"/>
      <c r="E40" s="82"/>
      <c r="G40" s="428"/>
    </row>
    <row r="41" spans="2:4" ht="9" customHeight="1">
      <c r="B41" s="538"/>
      <c r="C41" s="542"/>
      <c r="D41" s="535"/>
    </row>
    <row r="42" spans="2:4" ht="7.5" customHeight="1">
      <c r="B42" s="46"/>
      <c r="C42" s="47"/>
      <c r="D42" s="47"/>
    </row>
    <row r="43" spans="2:4" ht="16.5">
      <c r="B43" s="49" t="s">
        <v>95</v>
      </c>
      <c r="C43" s="141">
        <v>0</v>
      </c>
      <c r="D43" s="141">
        <v>0</v>
      </c>
    </row>
    <row r="44" spans="2:5" ht="12.75" customHeight="1">
      <c r="B44" s="51"/>
      <c r="C44" s="65"/>
      <c r="D44" s="65"/>
      <c r="E44" s="160"/>
    </row>
    <row r="45" spans="2:5" ht="16.5">
      <c r="B45" s="49" t="s">
        <v>96</v>
      </c>
      <c r="C45" s="66">
        <f>+C48+C47</f>
        <v>7209.039879999999</v>
      </c>
      <c r="D45" s="66">
        <f>+D48+D47</f>
        <v>21547.82020132</v>
      </c>
      <c r="E45" s="160"/>
    </row>
    <row r="46" spans="2:5" ht="6" customHeight="1">
      <c r="B46" s="49"/>
      <c r="C46" s="66"/>
      <c r="D46" s="66"/>
      <c r="E46" s="160"/>
    </row>
    <row r="47" spans="2:5" ht="15.75">
      <c r="B47" s="51" t="s">
        <v>141</v>
      </c>
      <c r="C47" s="403">
        <v>0</v>
      </c>
      <c r="D47" s="65">
        <f>+C47*$H$6</f>
        <v>0</v>
      </c>
      <c r="E47" s="67"/>
    </row>
    <row r="48" spans="2:5" ht="15.75">
      <c r="B48" s="51" t="s">
        <v>139</v>
      </c>
      <c r="C48" s="403">
        <v>7209.039879999999</v>
      </c>
      <c r="D48" s="65">
        <f>+C48*$H$6</f>
        <v>21547.82020132</v>
      </c>
      <c r="E48" s="160"/>
    </row>
    <row r="49" spans="2:5" ht="9.75" customHeight="1">
      <c r="B49" s="60"/>
      <c r="C49" s="68"/>
      <c r="D49" s="68"/>
      <c r="E49" s="160"/>
    </row>
    <row r="50" spans="2:4" ht="15" customHeight="1">
      <c r="B50" s="551" t="s">
        <v>75</v>
      </c>
      <c r="C50" s="555">
        <f>+C45+C43</f>
        <v>7209.039879999999</v>
      </c>
      <c r="D50" s="555">
        <f>+D45+D43</f>
        <v>21547.82020132</v>
      </c>
    </row>
    <row r="51" spans="2:4" ht="15" customHeight="1">
      <c r="B51" s="552"/>
      <c r="C51" s="556"/>
      <c r="D51" s="556"/>
    </row>
    <row r="52" spans="2:4" ht="5.25" customHeight="1">
      <c r="B52" s="554"/>
      <c r="C52" s="554"/>
      <c r="D52" s="554"/>
    </row>
    <row r="54" ht="15.75">
      <c r="B54" s="218"/>
    </row>
    <row r="55" ht="15.75">
      <c r="B55" s="218"/>
    </row>
  </sheetData>
  <sheetProtection/>
  <mergeCells count="22">
    <mergeCell ref="D39:D41"/>
    <mergeCell ref="B24:B25"/>
    <mergeCell ref="C39:C41"/>
    <mergeCell ref="B37:C37"/>
    <mergeCell ref="B36:D36"/>
    <mergeCell ref="B6:E6"/>
    <mergeCell ref="B34:E34"/>
    <mergeCell ref="B35:D35"/>
    <mergeCell ref="B7:D7"/>
    <mergeCell ref="C24:C25"/>
    <mergeCell ref="B9:C9"/>
    <mergeCell ref="B11:B13"/>
    <mergeCell ref="B8:D8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57421875" style="26" customWidth="1"/>
    <col min="2" max="2" width="37.7109375" style="26" customWidth="1"/>
    <col min="3" max="3" width="19.7109375" style="26" customWidth="1"/>
    <col min="4" max="4" width="19.7109375" style="28" customWidth="1"/>
    <col min="5" max="5" width="11.421875" style="28" customWidth="1"/>
    <col min="6" max="7" width="11.421875" style="393" customWidth="1"/>
    <col min="8" max="8" width="26.140625" style="393" customWidth="1"/>
    <col min="9" max="9" width="14.28125" style="28" customWidth="1"/>
    <col min="10" max="16" width="11.421875" style="28" customWidth="1"/>
    <col min="17" max="16384" width="11.421875" style="26" customWidth="1"/>
  </cols>
  <sheetData>
    <row r="1" ht="15"/>
    <row r="2" ht="15"/>
    <row r="3" ht="15"/>
    <row r="4" spans="2:5" ht="15">
      <c r="B4" s="126"/>
      <c r="C4" s="126"/>
      <c r="D4" s="112"/>
      <c r="E4" s="112"/>
    </row>
    <row r="5" spans="2:5" ht="18">
      <c r="B5" s="169" t="s">
        <v>26</v>
      </c>
      <c r="C5" s="170"/>
      <c r="D5" s="170"/>
      <c r="E5" s="112"/>
    </row>
    <row r="6" spans="2:5" ht="18" customHeight="1">
      <c r="B6" s="544" t="s">
        <v>92</v>
      </c>
      <c r="C6" s="544"/>
      <c r="D6" s="544"/>
      <c r="E6" s="544"/>
    </row>
    <row r="7" spans="2:8" ht="15.75">
      <c r="B7" s="543" t="s">
        <v>90</v>
      </c>
      <c r="C7" s="543"/>
      <c r="D7" s="543"/>
      <c r="E7" s="112"/>
      <c r="H7" s="28"/>
    </row>
    <row r="8" spans="2:8" ht="15.75">
      <c r="B8" s="553" t="s">
        <v>178</v>
      </c>
      <c r="C8" s="553"/>
      <c r="D8" s="553"/>
      <c r="E8" s="112"/>
      <c r="H8" s="291">
        <v>2.989</v>
      </c>
    </row>
    <row r="9" spans="2:8" ht="15.75">
      <c r="B9" s="539" t="str">
        <f>+'Tipo Instrum.'!B37:C37</f>
        <v>Al 31 de diciembre de 2014</v>
      </c>
      <c r="C9" s="539"/>
      <c r="D9" s="470"/>
      <c r="E9" s="112"/>
      <c r="H9" s="502"/>
    </row>
    <row r="10" spans="2:8" ht="8.25" customHeight="1">
      <c r="B10" s="170"/>
      <c r="C10" s="170"/>
      <c r="D10" s="170"/>
      <c r="E10" s="112"/>
      <c r="H10" s="28"/>
    </row>
    <row r="11" spans="2:8" ht="15" customHeight="1">
      <c r="B11" s="536" t="s">
        <v>296</v>
      </c>
      <c r="C11" s="540" t="s">
        <v>69</v>
      </c>
      <c r="D11" s="533" t="s">
        <v>70</v>
      </c>
      <c r="E11" s="112"/>
      <c r="H11" s="28"/>
    </row>
    <row r="12" spans="2:7" ht="13.5" customHeight="1">
      <c r="B12" s="537"/>
      <c r="C12" s="541"/>
      <c r="D12" s="534"/>
      <c r="E12" s="169"/>
      <c r="G12" s="428"/>
    </row>
    <row r="13" spans="2:5" ht="9" customHeight="1">
      <c r="B13" s="538"/>
      <c r="C13" s="542"/>
      <c r="D13" s="535"/>
      <c r="E13" s="112"/>
    </row>
    <row r="14" spans="2:5" ht="9" customHeight="1">
      <c r="B14" s="171"/>
      <c r="C14" s="295"/>
      <c r="D14" s="473"/>
      <c r="E14" s="112"/>
    </row>
    <row r="15" spans="2:5" ht="16.5">
      <c r="B15" s="301" t="s">
        <v>250</v>
      </c>
      <c r="C15" s="302">
        <f>+C16+C17</f>
        <v>611476.9900000001</v>
      </c>
      <c r="D15" s="302">
        <f>+D16+D17</f>
        <v>1827704.7231100001</v>
      </c>
      <c r="E15" s="112"/>
    </row>
    <row r="16" spans="2:8" ht="15.75">
      <c r="B16" s="303" t="s">
        <v>143</v>
      </c>
      <c r="C16" s="304">
        <v>353158.02693000005</v>
      </c>
      <c r="D16" s="304">
        <f>+C16*$H$8</f>
        <v>1055589.3424937702</v>
      </c>
      <c r="E16" s="112"/>
      <c r="F16" s="432">
        <f>+C16+C20+C55</f>
        <v>487347.1703100001</v>
      </c>
      <c r="G16" s="432">
        <f>+D16+D20+D55</f>
        <v>1456680.6920565902</v>
      </c>
      <c r="H16" s="433"/>
    </row>
    <row r="17" spans="2:7" ht="15.75">
      <c r="B17" s="303" t="s">
        <v>134</v>
      </c>
      <c r="C17" s="304">
        <v>258318.96307000003</v>
      </c>
      <c r="D17" s="304">
        <f>+C17*$H$8</f>
        <v>772115.3806162301</v>
      </c>
      <c r="E17" s="112"/>
      <c r="F17" s="432">
        <f>+C17+C21+C56</f>
        <v>315788.07714</v>
      </c>
      <c r="G17" s="432">
        <f>+D17+D21+D56</f>
        <v>943890.56257146</v>
      </c>
    </row>
    <row r="18" spans="2:4" ht="15.75">
      <c r="B18" s="76"/>
      <c r="C18" s="81"/>
      <c r="D18" s="77"/>
    </row>
    <row r="19" spans="2:4" ht="16.5">
      <c r="B19" s="78" t="s">
        <v>73</v>
      </c>
      <c r="C19" s="79">
        <f>+C20+C21</f>
        <v>184449.21757000004</v>
      </c>
      <c r="D19" s="79">
        <f>+D20+D21</f>
        <v>551318.71131673</v>
      </c>
    </row>
    <row r="20" spans="2:7" ht="15.75">
      <c r="B20" s="80" t="s">
        <v>196</v>
      </c>
      <c r="C20" s="81">
        <f>+C24+C28+C32</f>
        <v>134189.14338000002</v>
      </c>
      <c r="D20" s="81">
        <f>+D24+D28+D32</f>
        <v>401091.34956282</v>
      </c>
      <c r="F20" s="432">
        <f>+F16+F17</f>
        <v>803135.2474500001</v>
      </c>
      <c r="G20" s="432">
        <f>+G16+G17</f>
        <v>2400571.25462805</v>
      </c>
    </row>
    <row r="21" spans="2:7" ht="15.75">
      <c r="B21" s="80" t="s">
        <v>134</v>
      </c>
      <c r="C21" s="81">
        <f>+C25+C29+C33</f>
        <v>50260.07419</v>
      </c>
      <c r="D21" s="81">
        <f>+D25+D29+D33</f>
        <v>150227.36175391</v>
      </c>
      <c r="G21" s="433"/>
    </row>
    <row r="22" spans="2:4" ht="15">
      <c r="B22" s="76"/>
      <c r="C22" s="72"/>
      <c r="D22" s="77"/>
    </row>
    <row r="23" spans="2:4" ht="15.75">
      <c r="B23" s="69" t="s">
        <v>21</v>
      </c>
      <c r="C23" s="70">
        <f>+C24</f>
        <v>119971.54099000001</v>
      </c>
      <c r="D23" s="70">
        <f>+D24</f>
        <v>358594.93601911</v>
      </c>
    </row>
    <row r="24" spans="2:4" ht="15">
      <c r="B24" s="71" t="s">
        <v>144</v>
      </c>
      <c r="C24" s="72">
        <v>119971.54099000001</v>
      </c>
      <c r="D24" s="72">
        <f>+C24*$H$8</f>
        <v>358594.93601911</v>
      </c>
    </row>
    <row r="25" spans="2:4" ht="15">
      <c r="B25" s="71" t="s">
        <v>134</v>
      </c>
      <c r="C25" s="142">
        <v>0</v>
      </c>
      <c r="D25" s="143">
        <f>+C25*$H$8</f>
        <v>0</v>
      </c>
    </row>
    <row r="26" spans="2:4" ht="12" customHeight="1">
      <c r="B26" s="76"/>
      <c r="C26" s="72"/>
      <c r="D26" s="77"/>
    </row>
    <row r="27" spans="2:4" ht="15.75">
      <c r="B27" s="69" t="s">
        <v>20</v>
      </c>
      <c r="C27" s="70">
        <f>+C28+C29</f>
        <v>51651.42039</v>
      </c>
      <c r="D27" s="70">
        <f>+D28+D29</f>
        <v>154386.09554571</v>
      </c>
    </row>
    <row r="28" spans="2:4" ht="15">
      <c r="B28" s="71" t="s">
        <v>143</v>
      </c>
      <c r="C28" s="72">
        <v>1391.3462</v>
      </c>
      <c r="D28" s="72">
        <f>+C28*$H$8</f>
        <v>4158.733791799999</v>
      </c>
    </row>
    <row r="29" spans="2:4" ht="15">
      <c r="B29" s="71" t="s">
        <v>134</v>
      </c>
      <c r="C29" s="72">
        <v>50260.07419</v>
      </c>
      <c r="D29" s="72">
        <f>+C29*$H$8</f>
        <v>150227.36175391</v>
      </c>
    </row>
    <row r="30" spans="2:4" ht="15">
      <c r="B30" s="76"/>
      <c r="C30" s="72"/>
      <c r="D30" s="77"/>
    </row>
    <row r="31" spans="2:4" ht="15.75">
      <c r="B31" s="69" t="s">
        <v>22</v>
      </c>
      <c r="C31" s="70">
        <f>+C32</f>
        <v>12826.25619</v>
      </c>
      <c r="D31" s="70">
        <f>+D32</f>
        <v>38337.67975191</v>
      </c>
    </row>
    <row r="32" spans="2:4" ht="15">
      <c r="B32" s="71" t="s">
        <v>144</v>
      </c>
      <c r="C32" s="72">
        <v>12826.25619</v>
      </c>
      <c r="D32" s="72">
        <f>+C32*$H$8</f>
        <v>38337.67975191</v>
      </c>
    </row>
    <row r="33" spans="2:4" ht="15">
      <c r="B33" s="71" t="s">
        <v>145</v>
      </c>
      <c r="C33" s="142">
        <v>0</v>
      </c>
      <c r="D33" s="142">
        <f>+C33*$H$8</f>
        <v>0</v>
      </c>
    </row>
    <row r="34" spans="2:4" ht="7.5" customHeight="1">
      <c r="B34" s="73"/>
      <c r="C34" s="74"/>
      <c r="D34" s="75"/>
    </row>
    <row r="35" spans="2:4" ht="15" customHeight="1">
      <c r="B35" s="551" t="s">
        <v>16</v>
      </c>
      <c r="C35" s="557">
        <f>+C19+C15</f>
        <v>795926.2075700001</v>
      </c>
      <c r="D35" s="557">
        <f>+D19+D15</f>
        <v>2379023.43442673</v>
      </c>
    </row>
    <row r="36" spans="2:7" ht="15" customHeight="1">
      <c r="B36" s="552"/>
      <c r="C36" s="558"/>
      <c r="D36" s="558"/>
      <c r="G36" s="432"/>
    </row>
    <row r="37" ht="4.5" customHeight="1"/>
    <row r="38" spans="2:4" ht="15">
      <c r="B38" s="559" t="s">
        <v>81</v>
      </c>
      <c r="C38" s="559"/>
      <c r="D38" s="559"/>
    </row>
    <row r="39" spans="2:4" ht="15">
      <c r="B39" s="559" t="s">
        <v>115</v>
      </c>
      <c r="C39" s="559"/>
      <c r="D39" s="559"/>
    </row>
    <row r="40" spans="2:4" ht="15">
      <c r="B40" s="102"/>
      <c r="C40" s="102"/>
      <c r="D40" s="102"/>
    </row>
    <row r="41" spans="2:7" ht="15">
      <c r="B41" s="102"/>
      <c r="C41" s="111"/>
      <c r="D41" s="102"/>
      <c r="F41" s="409"/>
      <c r="G41" s="409"/>
    </row>
    <row r="43" spans="2:4" ht="18">
      <c r="B43" s="82" t="s">
        <v>187</v>
      </c>
      <c r="C43" s="83"/>
      <c r="D43" s="83"/>
    </row>
    <row r="44" spans="2:5" ht="15" customHeight="1">
      <c r="B44" s="544" t="s">
        <v>92</v>
      </c>
      <c r="C44" s="544"/>
      <c r="D44" s="544"/>
      <c r="E44" s="544"/>
    </row>
    <row r="45" spans="2:5" ht="15" customHeight="1">
      <c r="B45" s="543" t="s">
        <v>94</v>
      </c>
      <c r="C45" s="543"/>
      <c r="D45" s="543"/>
      <c r="E45" s="110"/>
    </row>
    <row r="46" spans="2:5" ht="15" customHeight="1">
      <c r="B46" s="553" t="s">
        <v>178</v>
      </c>
      <c r="C46" s="553"/>
      <c r="D46" s="553"/>
      <c r="E46" s="110"/>
    </row>
    <row r="47" spans="2:4" ht="15" customHeight="1">
      <c r="B47" s="539" t="str">
        <f>+B9</f>
        <v>Al 31 de diciembre de 2014</v>
      </c>
      <c r="C47" s="539"/>
      <c r="D47" s="101"/>
    </row>
    <row r="48" spans="2:4" ht="6.75" customHeight="1">
      <c r="B48" s="83"/>
      <c r="C48" s="83"/>
      <c r="D48" s="83"/>
    </row>
    <row r="49" spans="2:4" ht="15" customHeight="1">
      <c r="B49" s="536" t="s">
        <v>296</v>
      </c>
      <c r="C49" s="540" t="s">
        <v>69</v>
      </c>
      <c r="D49" s="533" t="s">
        <v>70</v>
      </c>
    </row>
    <row r="50" spans="2:7" ht="13.5" customHeight="1">
      <c r="B50" s="537"/>
      <c r="C50" s="541"/>
      <c r="D50" s="534"/>
      <c r="E50" s="82"/>
      <c r="G50" s="428"/>
    </row>
    <row r="51" spans="2:4" ht="9" customHeight="1">
      <c r="B51" s="538"/>
      <c r="C51" s="542"/>
      <c r="D51" s="535"/>
    </row>
    <row r="52" spans="2:4" ht="7.5" customHeight="1">
      <c r="B52" s="84"/>
      <c r="C52" s="85"/>
      <c r="D52" s="86"/>
    </row>
    <row r="53" spans="2:4" ht="19.5" customHeight="1">
      <c r="B53" s="78" t="s">
        <v>72</v>
      </c>
      <c r="C53" s="144">
        <f>+C55+C56</f>
        <v>7209.039879999999</v>
      </c>
      <c r="D53" s="144">
        <f>+D55+D56</f>
        <v>21547.82020132</v>
      </c>
    </row>
    <row r="54" spans="2:4" ht="6" customHeight="1">
      <c r="B54" s="78"/>
      <c r="C54" s="144"/>
      <c r="D54" s="144"/>
    </row>
    <row r="55" spans="2:4" ht="19.5" customHeight="1">
      <c r="B55" s="80" t="s">
        <v>142</v>
      </c>
      <c r="C55" s="168">
        <v>0</v>
      </c>
      <c r="D55" s="145">
        <f>+C55*$H$8</f>
        <v>0</v>
      </c>
    </row>
    <row r="56" spans="2:4" ht="15" customHeight="1">
      <c r="B56" s="80" t="s">
        <v>134</v>
      </c>
      <c r="C56" s="145">
        <v>7209.039879999999</v>
      </c>
      <c r="D56" s="145">
        <f>+C56*$H$8</f>
        <v>21547.82020132</v>
      </c>
    </row>
    <row r="57" spans="2:4" ht="15.75" customHeight="1">
      <c r="B57" s="76"/>
      <c r="C57" s="145"/>
      <c r="D57" s="148"/>
    </row>
    <row r="58" spans="2:4" ht="16.5">
      <c r="B58" s="78" t="s">
        <v>73</v>
      </c>
      <c r="C58" s="147">
        <f>+C60+C61</f>
        <v>0</v>
      </c>
      <c r="D58" s="147">
        <f>+D60+D61</f>
        <v>0</v>
      </c>
    </row>
    <row r="59" spans="2:4" ht="6.75" customHeight="1">
      <c r="B59" s="78"/>
      <c r="C59" s="147"/>
      <c r="D59" s="147"/>
    </row>
    <row r="60" spans="2:4" ht="19.5" customHeight="1">
      <c r="B60" s="80" t="s">
        <v>143</v>
      </c>
      <c r="C60" s="202">
        <v>0</v>
      </c>
      <c r="D60" s="202">
        <f>+C60*$H$8</f>
        <v>0</v>
      </c>
    </row>
    <row r="61" spans="2:4" ht="15" customHeight="1">
      <c r="B61" s="80" t="s">
        <v>134</v>
      </c>
      <c r="C61" s="202">
        <v>0</v>
      </c>
      <c r="D61" s="202">
        <f>+C61*$H$8</f>
        <v>0</v>
      </c>
    </row>
    <row r="62" spans="2:4" ht="8.25" customHeight="1">
      <c r="B62" s="73"/>
      <c r="C62" s="146"/>
      <c r="D62" s="149"/>
    </row>
    <row r="63" spans="2:4" ht="15" customHeight="1">
      <c r="B63" s="551" t="s">
        <v>16</v>
      </c>
      <c r="C63" s="560">
        <f>+C58+C53</f>
        <v>7209.039879999999</v>
      </c>
      <c r="D63" s="560">
        <f>+D58+D53</f>
        <v>21547.82020132</v>
      </c>
    </row>
    <row r="64" spans="2:9" ht="15" customHeight="1">
      <c r="B64" s="552"/>
      <c r="C64" s="561"/>
      <c r="D64" s="561"/>
      <c r="H64" s="409"/>
      <c r="I64" s="480"/>
    </row>
    <row r="65" ht="5.25" customHeight="1"/>
    <row r="67" ht="15">
      <c r="C67" s="417"/>
    </row>
  </sheetData>
  <sheetProtection/>
  <mergeCells count="22"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  <mergeCell ref="B38:D38"/>
    <mergeCell ref="B44:E44"/>
    <mergeCell ref="C11:C13"/>
    <mergeCell ref="B9:C9"/>
    <mergeCell ref="B11:B13"/>
    <mergeCell ref="B39:D39"/>
    <mergeCell ref="B6:E6"/>
    <mergeCell ref="B7:D7"/>
    <mergeCell ref="B35:B36"/>
    <mergeCell ref="C35:C36"/>
    <mergeCell ref="D35:D36"/>
    <mergeCell ref="B8:D8"/>
    <mergeCell ref="D11:D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P459"/>
  <sheetViews>
    <sheetView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57421875" style="126" customWidth="1"/>
    <col min="2" max="2" width="58.00390625" style="126" customWidth="1"/>
    <col min="3" max="4" width="19.7109375" style="112" customWidth="1"/>
    <col min="5" max="5" width="10.00390625" style="112" customWidth="1"/>
    <col min="6" max="6" width="18.421875" style="427" customWidth="1"/>
    <col min="7" max="7" width="30.00390625" style="427" customWidth="1"/>
    <col min="8" max="8" width="14.421875" style="427" customWidth="1"/>
    <col min="9" max="9" width="14.8515625" style="427" customWidth="1"/>
    <col min="10" max="11" width="11.421875" style="427" customWidth="1"/>
    <col min="12" max="12" width="11.28125" style="427" customWidth="1"/>
    <col min="13" max="13" width="11.421875" style="427" customWidth="1"/>
    <col min="14" max="16" width="11.421875" style="112" customWidth="1"/>
    <col min="17" max="16384" width="11.421875" style="126" customWidth="1"/>
  </cols>
  <sheetData>
    <row r="1" ht="15"/>
    <row r="2" ht="15"/>
    <row r="3" ht="15"/>
    <row r="5" spans="2:4" ht="18">
      <c r="B5" s="169" t="s">
        <v>27</v>
      </c>
      <c r="C5" s="169"/>
      <c r="D5" s="169"/>
    </row>
    <row r="6" spans="2:5" ht="18" customHeight="1">
      <c r="B6" s="544" t="s">
        <v>92</v>
      </c>
      <c r="C6" s="544"/>
      <c r="D6" s="544"/>
      <c r="E6" s="481"/>
    </row>
    <row r="7" spans="2:10" ht="15.75">
      <c r="B7" s="543" t="s">
        <v>90</v>
      </c>
      <c r="C7" s="543"/>
      <c r="D7" s="543"/>
      <c r="G7" s="291">
        <v>2.989</v>
      </c>
      <c r="I7" s="434"/>
      <c r="J7" s="482"/>
    </row>
    <row r="8" spans="2:4" ht="15.75" customHeight="1">
      <c r="B8" s="543" t="s">
        <v>133</v>
      </c>
      <c r="C8" s="543"/>
      <c r="D8" s="543"/>
    </row>
    <row r="9" spans="2:7" ht="15.75">
      <c r="B9" s="539" t="str">
        <f>+Moneda!B47</f>
        <v>Al 31 de diciembre de 2014</v>
      </c>
      <c r="C9" s="539"/>
      <c r="D9" s="469"/>
      <c r="G9" s="435"/>
    </row>
    <row r="10" spans="2:4" ht="7.5" customHeight="1">
      <c r="B10" s="170"/>
      <c r="C10" s="170"/>
      <c r="D10" s="170"/>
    </row>
    <row r="11" spans="2:8" ht="15" customHeight="1">
      <c r="B11" s="536" t="s">
        <v>182</v>
      </c>
      <c r="C11" s="540" t="s">
        <v>69</v>
      </c>
      <c r="D11" s="533" t="s">
        <v>70</v>
      </c>
      <c r="G11" s="436"/>
      <c r="H11" s="431">
        <f>+C21+C55</f>
        <v>127194.39462</v>
      </c>
    </row>
    <row r="12" spans="2:7" ht="13.5" customHeight="1">
      <c r="B12" s="537"/>
      <c r="C12" s="541"/>
      <c r="D12" s="534"/>
      <c r="E12" s="169"/>
      <c r="G12" s="428"/>
    </row>
    <row r="13" spans="2:4" ht="9" customHeight="1">
      <c r="B13" s="538"/>
      <c r="C13" s="542"/>
      <c r="D13" s="535"/>
    </row>
    <row r="14" spans="2:4" ht="9" customHeight="1">
      <c r="B14" s="171"/>
      <c r="C14" s="171"/>
      <c r="D14" s="203"/>
    </row>
    <row r="15" spans="2:9" ht="15.75">
      <c r="B15" s="123" t="s">
        <v>116</v>
      </c>
      <c r="C15" s="115">
        <f>+C17</f>
        <v>487347.1703100001</v>
      </c>
      <c r="D15" s="116">
        <f>+D17</f>
        <v>1456680.6920565902</v>
      </c>
      <c r="F15" s="437">
        <v>2977.856929999951</v>
      </c>
      <c r="G15" s="427" t="s">
        <v>77</v>
      </c>
      <c r="H15" s="431">
        <f>+C19+C52+C112</f>
        <v>612787.1869700002</v>
      </c>
      <c r="I15" s="431">
        <f>+D19+D52+D112</f>
        <v>1831620.9018533302</v>
      </c>
    </row>
    <row r="16" spans="2:4" ht="8.25" customHeight="1">
      <c r="B16" s="123"/>
      <c r="C16" s="115"/>
      <c r="D16" s="116"/>
    </row>
    <row r="17" spans="2:9" ht="15.75">
      <c r="B17" s="114" t="s">
        <v>117</v>
      </c>
      <c r="C17" s="115">
        <f>+C19+C23</f>
        <v>487347.1703100001</v>
      </c>
      <c r="D17" s="116">
        <f>+D19+D23</f>
        <v>1456680.6920565902</v>
      </c>
      <c r="G17" s="427" t="s">
        <v>66</v>
      </c>
      <c r="H17" s="431">
        <f>+C31</f>
        <v>50260.07419</v>
      </c>
      <c r="I17" s="431">
        <f>+D31</f>
        <v>150227.36175391002</v>
      </c>
    </row>
    <row r="18" spans="2:4" ht="7.5" customHeight="1">
      <c r="B18" s="117"/>
      <c r="C18" s="118"/>
      <c r="D18" s="119"/>
    </row>
    <row r="19" spans="2:9" ht="15">
      <c r="B19" s="117" t="s">
        <v>118</v>
      </c>
      <c r="C19" s="118">
        <f>+C20+C21</f>
        <v>485522.5523300001</v>
      </c>
      <c r="D19" s="119">
        <f>+D20+D21</f>
        <v>1451226.9089143702</v>
      </c>
      <c r="G19" s="427" t="s">
        <v>89</v>
      </c>
      <c r="H19" s="431">
        <f>+C39+C48+C57+C94+C101+C108+C115+C23</f>
        <v>140087.98629</v>
      </c>
      <c r="I19" s="431">
        <f>+D39+D48+D57+D94+D101+D108+D115+D23</f>
        <v>418722.99102081003</v>
      </c>
    </row>
    <row r="20" spans="2:4" ht="15">
      <c r="B20" s="120" t="s">
        <v>197</v>
      </c>
      <c r="C20" s="121">
        <v>410597.03242000006</v>
      </c>
      <c r="D20" s="122">
        <f>+C20*$G$7</f>
        <v>1227274.5299033802</v>
      </c>
    </row>
    <row r="21" spans="2:9" ht="15">
      <c r="B21" s="120" t="s">
        <v>201</v>
      </c>
      <c r="C21" s="121">
        <v>74925.51991</v>
      </c>
      <c r="D21" s="122">
        <f>+C21*$G$7</f>
        <v>223952.37901099</v>
      </c>
      <c r="F21" s="431"/>
      <c r="G21" s="427" t="s">
        <v>41</v>
      </c>
      <c r="H21" s="437">
        <f>+C37</f>
        <v>0</v>
      </c>
      <c r="I21" s="431">
        <f>+D37</f>
        <v>0</v>
      </c>
    </row>
    <row r="22" spans="2:9" ht="13.5" customHeight="1">
      <c r="B22" s="117"/>
      <c r="C22" s="118"/>
      <c r="D22" s="119">
        <f>+C22*$G$7</f>
        <v>0</v>
      </c>
      <c r="I22" s="431"/>
    </row>
    <row r="23" spans="2:9" ht="13.5" customHeight="1">
      <c r="B23" s="117" t="s">
        <v>123</v>
      </c>
      <c r="C23" s="118">
        <f>+C24</f>
        <v>1824.61798</v>
      </c>
      <c r="D23" s="119">
        <f>+D24</f>
        <v>5453.78314222</v>
      </c>
      <c r="F23" s="427" t="s">
        <v>284</v>
      </c>
      <c r="I23" s="431"/>
    </row>
    <row r="24" spans="2:9" ht="13.5" customHeight="1">
      <c r="B24" s="120" t="s">
        <v>249</v>
      </c>
      <c r="C24" s="121">
        <v>1824.61798</v>
      </c>
      <c r="D24" s="122">
        <f>+C24*$G$7</f>
        <v>5453.78314222</v>
      </c>
      <c r="I24" s="431"/>
    </row>
    <row r="25" spans="2:9" ht="13.5" customHeight="1">
      <c r="B25" s="117"/>
      <c r="C25" s="118"/>
      <c r="D25" s="119"/>
      <c r="I25" s="431"/>
    </row>
    <row r="26" spans="2:9" ht="13.5" customHeight="1">
      <c r="B26" s="117"/>
      <c r="C26" s="118"/>
      <c r="D26" s="119"/>
      <c r="I26" s="431"/>
    </row>
    <row r="27" spans="2:9" ht="15.75">
      <c r="B27" s="123" t="s">
        <v>119</v>
      </c>
      <c r="C27" s="115">
        <f>+C29+C35</f>
        <v>308579.03726</v>
      </c>
      <c r="D27" s="116">
        <f>+D29+D35</f>
        <v>922342.74237014</v>
      </c>
      <c r="F27" s="438">
        <v>909.3407999999472</v>
      </c>
      <c r="G27" s="439"/>
      <c r="H27" s="431">
        <f>+H15+H17+H19+H21</f>
        <v>803135.2474500001</v>
      </c>
      <c r="I27" s="431">
        <f>+I15+I17+I19+I21</f>
        <v>2400571.25462805</v>
      </c>
    </row>
    <row r="28" spans="2:4" ht="12.75" customHeight="1">
      <c r="B28" s="120"/>
      <c r="C28" s="121"/>
      <c r="D28" s="122"/>
    </row>
    <row r="29" spans="2:9" ht="15.75">
      <c r="B29" s="114" t="s">
        <v>120</v>
      </c>
      <c r="C29" s="115">
        <f>+C31</f>
        <v>50260.07419</v>
      </c>
      <c r="D29" s="116">
        <f>+D31</f>
        <v>150227.36175391002</v>
      </c>
      <c r="G29" s="440"/>
      <c r="H29" s="441">
        <f>+H27/1000</f>
        <v>803.1352474500002</v>
      </c>
      <c r="I29" s="442">
        <f>+I27/1000</f>
        <v>2400.57125462805</v>
      </c>
    </row>
    <row r="30" spans="2:4" ht="10.5" customHeight="1">
      <c r="B30" s="114"/>
      <c r="C30" s="115"/>
      <c r="D30" s="116"/>
    </row>
    <row r="31" spans="2:9" ht="15">
      <c r="B31" s="117" t="s">
        <v>121</v>
      </c>
      <c r="C31" s="118">
        <f>+C32+C33</f>
        <v>50260.07419</v>
      </c>
      <c r="D31" s="119">
        <f>+D32+D33</f>
        <v>150227.36175391002</v>
      </c>
      <c r="H31" s="434">
        <f>+H29-'Resumen Cuadros'!C16</f>
        <v>0</v>
      </c>
      <c r="I31" s="434">
        <f>+I29-'Resumen Cuadros'!D16</f>
        <v>0</v>
      </c>
    </row>
    <row r="32" spans="2:8" ht="15">
      <c r="B32" s="120" t="s">
        <v>125</v>
      </c>
      <c r="C32" s="121">
        <v>32697.14225</v>
      </c>
      <c r="D32" s="122">
        <f>+C32*$G$7</f>
        <v>97731.75818525</v>
      </c>
      <c r="H32" s="434"/>
    </row>
    <row r="33" spans="2:4" ht="15">
      <c r="B33" s="120" t="s">
        <v>126</v>
      </c>
      <c r="C33" s="121">
        <v>17562.931940000002</v>
      </c>
      <c r="D33" s="122">
        <f>+C33*$G$7</f>
        <v>52495.60356866001</v>
      </c>
    </row>
    <row r="34" spans="2:9" ht="17.25" customHeight="1">
      <c r="B34" s="117"/>
      <c r="C34" s="118"/>
      <c r="D34" s="119"/>
      <c r="G34" s="427" t="s">
        <v>150</v>
      </c>
      <c r="H34" s="431">
        <f>+C19+C52</f>
        <v>612686.8196400001</v>
      </c>
      <c r="I34" s="431">
        <f>+D19+D52</f>
        <v>1831320.9039039603</v>
      </c>
    </row>
    <row r="35" spans="2:4" ht="15.75">
      <c r="B35" s="114" t="s">
        <v>117</v>
      </c>
      <c r="C35" s="115">
        <f>+C37+C39+C48+C52+C57</f>
        <v>258318.96307</v>
      </c>
      <c r="D35" s="116">
        <f>+D37+D39+D48+D52+D57</f>
        <v>772115.3806162301</v>
      </c>
    </row>
    <row r="36" spans="2:9" ht="15">
      <c r="B36" s="124"/>
      <c r="C36" s="373"/>
      <c r="D36" s="374"/>
      <c r="G36" s="427" t="s">
        <v>151</v>
      </c>
      <c r="H36" s="431">
        <f>+C39+C48+C23</f>
        <v>132979.31374</v>
      </c>
      <c r="I36" s="431">
        <f>+D39+D48+D23</f>
        <v>397475.16876886005</v>
      </c>
    </row>
    <row r="37" spans="2:4" ht="15">
      <c r="B37" s="117" t="s">
        <v>122</v>
      </c>
      <c r="C37" s="375">
        <v>0</v>
      </c>
      <c r="D37" s="376">
        <f>+C37*$G$7</f>
        <v>0</v>
      </c>
    </row>
    <row r="38" spans="2:4" ht="9" customHeight="1">
      <c r="B38" s="125"/>
      <c r="C38" s="118"/>
      <c r="D38" s="119"/>
    </row>
    <row r="39" spans="2:4" ht="15">
      <c r="B39" s="117" t="s">
        <v>123</v>
      </c>
      <c r="C39" s="118">
        <f>+C40+C42+C45+C46+C44+C41+C43</f>
        <v>126094.34853</v>
      </c>
      <c r="D39" s="119">
        <f>+D40+D42+D45+D46+D44+D41+D43</f>
        <v>376896.00775617006</v>
      </c>
    </row>
    <row r="40" spans="2:9" ht="15">
      <c r="B40" s="120" t="s">
        <v>248</v>
      </c>
      <c r="C40" s="121">
        <v>113215.12215000001</v>
      </c>
      <c r="D40" s="122">
        <f aca="true" t="shared" si="0" ref="D40:D46">+C40*$G$7</f>
        <v>338400.00010635</v>
      </c>
      <c r="H40" s="431"/>
      <c r="I40" s="431"/>
    </row>
    <row r="41" spans="2:9" ht="15">
      <c r="B41" s="120" t="s">
        <v>249</v>
      </c>
      <c r="C41" s="121">
        <v>5253.2462000000005</v>
      </c>
      <c r="D41" s="122">
        <f t="shared" si="0"/>
        <v>15701.952891800001</v>
      </c>
      <c r="G41" s="427" t="s">
        <v>152</v>
      </c>
      <c r="H41" s="431">
        <f>+C58</f>
        <v>0</v>
      </c>
      <c r="I41" s="431">
        <f>+D58</f>
        <v>0</v>
      </c>
    </row>
    <row r="42" spans="2:4" ht="15">
      <c r="B42" s="120" t="s">
        <v>222</v>
      </c>
      <c r="C42" s="121">
        <v>6046.60587</v>
      </c>
      <c r="D42" s="122">
        <f t="shared" si="0"/>
        <v>18073.30494543</v>
      </c>
    </row>
    <row r="43" spans="2:7" ht="15">
      <c r="B43" s="120" t="s">
        <v>274</v>
      </c>
      <c r="C43" s="121">
        <v>682.2744700000001</v>
      </c>
      <c r="D43" s="122">
        <f t="shared" si="0"/>
        <v>2039.31839083</v>
      </c>
      <c r="G43" s="431"/>
    </row>
    <row r="44" spans="2:7" ht="15">
      <c r="B44" s="120" t="s">
        <v>128</v>
      </c>
      <c r="C44" s="122">
        <v>458.71039</v>
      </c>
      <c r="D44" s="122">
        <f t="shared" si="0"/>
        <v>1371.08535571</v>
      </c>
      <c r="G44" s="431"/>
    </row>
    <row r="45" spans="2:4" ht="15">
      <c r="B45" s="120" t="s">
        <v>129</v>
      </c>
      <c r="C45" s="121">
        <v>196.33542</v>
      </c>
      <c r="D45" s="122">
        <f t="shared" si="0"/>
        <v>586.84657038</v>
      </c>
    </row>
    <row r="46" spans="2:9" ht="15">
      <c r="B46" s="120" t="s">
        <v>130</v>
      </c>
      <c r="C46" s="122">
        <v>242.05403</v>
      </c>
      <c r="D46" s="122">
        <f t="shared" si="0"/>
        <v>723.49949567</v>
      </c>
      <c r="I46" s="440"/>
    </row>
    <row r="47" spans="2:9" ht="12.75" customHeight="1">
      <c r="B47" s="117"/>
      <c r="C47" s="119"/>
      <c r="D47" s="119"/>
      <c r="I47" s="443"/>
    </row>
    <row r="48" spans="2:7" ht="15">
      <c r="B48" s="117" t="s">
        <v>74</v>
      </c>
      <c r="C48" s="119">
        <f>+C49+C50</f>
        <v>5060.34723</v>
      </c>
      <c r="D48" s="119">
        <f>+D49+D50</f>
        <v>15125.37787047</v>
      </c>
      <c r="G48" s="431"/>
    </row>
    <row r="49" spans="2:9" ht="15">
      <c r="B49" s="120" t="s">
        <v>153</v>
      </c>
      <c r="C49" s="122">
        <v>5060.34723</v>
      </c>
      <c r="D49" s="122">
        <f>+C49*$G$7</f>
        <v>15125.37787047</v>
      </c>
      <c r="I49" s="444"/>
    </row>
    <row r="50" spans="2:4" ht="15">
      <c r="B50" s="120" t="s">
        <v>131</v>
      </c>
      <c r="C50" s="376">
        <v>0</v>
      </c>
      <c r="D50" s="376">
        <f>+C50*$G$7</f>
        <v>0</v>
      </c>
    </row>
    <row r="51" spans="2:7" ht="12" customHeight="1">
      <c r="B51" s="120"/>
      <c r="C51" s="122"/>
      <c r="D51" s="122"/>
      <c r="G51" s="431"/>
    </row>
    <row r="52" spans="2:7" ht="15">
      <c r="B52" s="117" t="s">
        <v>244</v>
      </c>
      <c r="C52" s="119">
        <f>+C53+C55+C54</f>
        <v>127164.26731</v>
      </c>
      <c r="D52" s="119">
        <f>+D53+D55+D54</f>
        <v>380093.99498959</v>
      </c>
      <c r="G52" s="445"/>
    </row>
    <row r="53" spans="2:7" ht="15">
      <c r="B53" s="120" t="s">
        <v>245</v>
      </c>
      <c r="C53" s="122">
        <v>20652.141040000002</v>
      </c>
      <c r="D53" s="122">
        <f>+C53*$G$7</f>
        <v>61729.24956856</v>
      </c>
      <c r="G53" s="446"/>
    </row>
    <row r="54" spans="2:7" ht="15">
      <c r="B54" s="120" t="s">
        <v>267</v>
      </c>
      <c r="C54" s="122">
        <v>54243.25156000001</v>
      </c>
      <c r="D54" s="122">
        <f>+C54*$G$7</f>
        <v>162133.07891284002</v>
      </c>
      <c r="F54" s="446">
        <f>25606.99571+15665.46533</f>
        <v>41272.46104</v>
      </c>
      <c r="G54" s="446"/>
    </row>
    <row r="55" spans="2:7" ht="15">
      <c r="B55" s="120" t="s">
        <v>198</v>
      </c>
      <c r="C55" s="122">
        <v>52268.87471</v>
      </c>
      <c r="D55" s="122">
        <f>+C55*$G$7</f>
        <v>156231.66650818998</v>
      </c>
      <c r="F55" s="447"/>
      <c r="G55" s="446"/>
    </row>
    <row r="56" spans="2:4" ht="15" hidden="1">
      <c r="B56" s="120"/>
      <c r="C56" s="119"/>
      <c r="D56" s="119"/>
    </row>
    <row r="57" spans="2:4" ht="15" hidden="1">
      <c r="B57" s="117" t="s">
        <v>124</v>
      </c>
      <c r="C57" s="119">
        <f>+C59+C58</f>
        <v>0</v>
      </c>
      <c r="D57" s="119">
        <f>+D59+D58</f>
        <v>0</v>
      </c>
    </row>
    <row r="58" spans="2:4" ht="15" hidden="1">
      <c r="B58" s="120" t="s">
        <v>132</v>
      </c>
      <c r="C58" s="122">
        <v>0</v>
      </c>
      <c r="D58" s="122">
        <f>+C58*$G$7</f>
        <v>0</v>
      </c>
    </row>
    <row r="59" spans="2:4" ht="15" hidden="1">
      <c r="B59" s="120" t="s">
        <v>257</v>
      </c>
      <c r="C59" s="122"/>
      <c r="D59" s="122">
        <f>+C59*$G$7</f>
        <v>0</v>
      </c>
    </row>
    <row r="60" spans="2:4" ht="8.25" customHeight="1">
      <c r="B60" s="120"/>
      <c r="C60" s="122"/>
      <c r="D60" s="204"/>
    </row>
    <row r="61" spans="2:7" ht="15" customHeight="1">
      <c r="B61" s="564" t="s">
        <v>19</v>
      </c>
      <c r="C61" s="566">
        <f>+C27+C15</f>
        <v>795926.2075700001</v>
      </c>
      <c r="D61" s="566">
        <f>+D27+D15</f>
        <v>2379023.4344267305</v>
      </c>
      <c r="G61" s="446"/>
    </row>
    <row r="62" spans="2:7" ht="15" customHeight="1">
      <c r="B62" s="565"/>
      <c r="C62" s="567"/>
      <c r="D62" s="567"/>
      <c r="G62" s="446"/>
    </row>
    <row r="63" spans="2:4" ht="4.5" customHeight="1">
      <c r="B63" s="205"/>
      <c r="C63" s="172"/>
      <c r="D63" s="172"/>
    </row>
    <row r="64" spans="2:16" s="207" customFormat="1" ht="15" customHeight="1">
      <c r="B64" s="206" t="s">
        <v>204</v>
      </c>
      <c r="C64" s="173"/>
      <c r="D64" s="173"/>
      <c r="E64" s="113"/>
      <c r="F64" s="449"/>
      <c r="G64" s="449"/>
      <c r="H64" s="448"/>
      <c r="I64" s="448"/>
      <c r="J64" s="448"/>
      <c r="K64" s="448"/>
      <c r="L64" s="448"/>
      <c r="M64" s="448"/>
      <c r="N64" s="113"/>
      <c r="O64" s="113"/>
      <c r="P64" s="113"/>
    </row>
    <row r="65" spans="2:4" ht="6.75" customHeight="1">
      <c r="B65" s="208"/>
      <c r="C65" s="174"/>
      <c r="D65" s="174"/>
    </row>
    <row r="66" spans="2:7" ht="15">
      <c r="B66" s="174" t="s">
        <v>243</v>
      </c>
      <c r="C66" s="488"/>
      <c r="D66" s="174"/>
      <c r="G66" s="450"/>
    </row>
    <row r="67" spans="2:4" ht="15">
      <c r="B67" s="507" t="s">
        <v>146</v>
      </c>
      <c r="C67" s="507"/>
      <c r="D67" s="507"/>
    </row>
    <row r="68" spans="2:4" ht="15">
      <c r="B68" s="507" t="s">
        <v>253</v>
      </c>
      <c r="C68" s="507"/>
      <c r="D68" s="507"/>
    </row>
    <row r="69" spans="2:4" ht="15">
      <c r="B69" s="407" t="s">
        <v>251</v>
      </c>
      <c r="C69" s="420"/>
      <c r="D69" s="386"/>
    </row>
    <row r="70" spans="2:4" ht="15">
      <c r="B70" s="507" t="s">
        <v>246</v>
      </c>
      <c r="C70" s="507"/>
      <c r="D70" s="507"/>
    </row>
    <row r="71" spans="2:6" ht="15">
      <c r="B71" s="507" t="s">
        <v>247</v>
      </c>
      <c r="C71" s="507"/>
      <c r="D71" s="507"/>
      <c r="F71" s="451"/>
    </row>
    <row r="72" ht="15">
      <c r="C72" s="188"/>
    </row>
    <row r="73" spans="2:4" ht="15">
      <c r="B73" s="219"/>
      <c r="C73" s="383"/>
      <c r="D73" s="383"/>
    </row>
    <row r="74" spans="3:6" ht="15">
      <c r="C74" s="175"/>
      <c r="D74" s="175"/>
      <c r="F74" s="440"/>
    </row>
    <row r="76" spans="2:4" ht="18">
      <c r="B76" s="169" t="s">
        <v>188</v>
      </c>
      <c r="C76" s="169"/>
      <c r="D76" s="169"/>
    </row>
    <row r="77" spans="2:5" ht="15.75" customHeight="1">
      <c r="B77" s="544" t="s">
        <v>92</v>
      </c>
      <c r="C77" s="544"/>
      <c r="D77" s="544"/>
      <c r="E77" s="481"/>
    </row>
    <row r="78" spans="2:4" ht="15" customHeight="1">
      <c r="B78" s="543" t="s">
        <v>94</v>
      </c>
      <c r="C78" s="543"/>
      <c r="D78" s="543"/>
    </row>
    <row r="79" spans="2:4" ht="15.75" customHeight="1">
      <c r="B79" s="543" t="s">
        <v>133</v>
      </c>
      <c r="C79" s="543"/>
      <c r="D79" s="543"/>
    </row>
    <row r="80" spans="2:4" ht="15.75" customHeight="1">
      <c r="B80" s="539" t="str">
        <f>+B9</f>
        <v>Al 31 de diciembre de 2014</v>
      </c>
      <c r="C80" s="539"/>
      <c r="D80" s="469"/>
    </row>
    <row r="81" spans="2:4" ht="7.5" customHeight="1">
      <c r="B81" s="170"/>
      <c r="C81" s="170"/>
      <c r="D81" s="170"/>
    </row>
    <row r="82" spans="2:4" ht="15" customHeight="1">
      <c r="B82" s="536" t="s">
        <v>182</v>
      </c>
      <c r="C82" s="540" t="s">
        <v>69</v>
      </c>
      <c r="D82" s="533" t="s">
        <v>70</v>
      </c>
    </row>
    <row r="83" spans="2:7" ht="13.5" customHeight="1">
      <c r="B83" s="537"/>
      <c r="C83" s="541"/>
      <c r="D83" s="534"/>
      <c r="E83" s="169"/>
      <c r="G83" s="428"/>
    </row>
    <row r="84" spans="2:4" ht="9" customHeight="1">
      <c r="B84" s="538"/>
      <c r="C84" s="542"/>
      <c r="D84" s="535"/>
    </row>
    <row r="85" spans="2:8" ht="11.25" customHeight="1" hidden="1">
      <c r="B85" s="171"/>
      <c r="C85" s="171"/>
      <c r="D85" s="203"/>
      <c r="H85" s="431"/>
    </row>
    <row r="86" spans="2:8" ht="18" customHeight="1" hidden="1">
      <c r="B86" s="123" t="s">
        <v>97</v>
      </c>
      <c r="C86" s="115">
        <f>+C87</f>
        <v>0</v>
      </c>
      <c r="D86" s="116">
        <f>+D87</f>
        <v>0</v>
      </c>
      <c r="H86" s="431"/>
    </row>
    <row r="87" spans="2:8" ht="15.75" customHeight="1" hidden="1">
      <c r="B87" s="117" t="s">
        <v>98</v>
      </c>
      <c r="C87" s="118">
        <f>+C88</f>
        <v>0</v>
      </c>
      <c r="D87" s="119">
        <f>+D88</f>
        <v>0</v>
      </c>
      <c r="H87" s="431"/>
    </row>
    <row r="88" spans="2:8" ht="16.5" customHeight="1" hidden="1">
      <c r="B88" s="120" t="s">
        <v>76</v>
      </c>
      <c r="C88" s="121">
        <v>0</v>
      </c>
      <c r="D88" s="122">
        <f>+C88/$G$7</f>
        <v>0</v>
      </c>
      <c r="H88" s="431"/>
    </row>
    <row r="89" spans="2:8" ht="6.75" customHeight="1">
      <c r="B89" s="209"/>
      <c r="C89" s="118"/>
      <c r="D89" s="119"/>
      <c r="H89" s="431"/>
    </row>
    <row r="90" spans="2:8" ht="18" customHeight="1">
      <c r="B90" s="123" t="s">
        <v>116</v>
      </c>
      <c r="C90" s="176">
        <f>+C92</f>
        <v>0</v>
      </c>
      <c r="D90" s="210">
        <f>+D92</f>
        <v>0</v>
      </c>
      <c r="H90" s="431"/>
    </row>
    <row r="91" spans="2:8" ht="6.75" customHeight="1">
      <c r="B91" s="123"/>
      <c r="C91" s="176"/>
      <c r="D91" s="210"/>
      <c r="H91" s="431"/>
    </row>
    <row r="92" spans="2:8" ht="18" customHeight="1">
      <c r="B92" s="117" t="s">
        <v>117</v>
      </c>
      <c r="C92" s="176">
        <f>+C94</f>
        <v>0</v>
      </c>
      <c r="D92" s="210">
        <f>+D94</f>
        <v>0</v>
      </c>
      <c r="H92" s="431"/>
    </row>
    <row r="93" spans="2:8" ht="9.75" customHeight="1">
      <c r="B93" s="117"/>
      <c r="C93" s="176"/>
      <c r="D93" s="210"/>
      <c r="H93" s="431"/>
    </row>
    <row r="94" spans="2:8" ht="18" customHeight="1">
      <c r="B94" s="117" t="s">
        <v>74</v>
      </c>
      <c r="C94" s="494">
        <f>+C95</f>
        <v>0</v>
      </c>
      <c r="D94" s="495">
        <f>+D95</f>
        <v>0</v>
      </c>
      <c r="H94" s="431"/>
    </row>
    <row r="95" spans="2:8" ht="18" customHeight="1">
      <c r="B95" s="120" t="s">
        <v>131</v>
      </c>
      <c r="C95" s="496">
        <v>0</v>
      </c>
      <c r="D95" s="497">
        <f>+C95*$G$7</f>
        <v>0</v>
      </c>
      <c r="F95" s="431">
        <f>+C94+C108</f>
        <v>1273.3701</v>
      </c>
      <c r="G95" s="431">
        <f>+D94+D108</f>
        <v>3806.1032289</v>
      </c>
      <c r="H95" s="431"/>
    </row>
    <row r="96" spans="2:8" ht="14.25" customHeight="1">
      <c r="B96" s="117"/>
      <c r="C96" s="162"/>
      <c r="D96" s="177"/>
      <c r="H96" s="431"/>
    </row>
    <row r="97" spans="2:8" ht="18" customHeight="1">
      <c r="B97" s="123" t="s">
        <v>119</v>
      </c>
      <c r="C97" s="162">
        <f>+C99</f>
        <v>7209.039879999999</v>
      </c>
      <c r="D97" s="177">
        <f>+D99</f>
        <v>21547.82020132</v>
      </c>
      <c r="H97" s="431"/>
    </row>
    <row r="98" spans="2:4" ht="11.25" customHeight="1">
      <c r="B98" s="123"/>
      <c r="C98" s="162"/>
      <c r="D98" s="177"/>
    </row>
    <row r="99" spans="2:7" ht="18" customHeight="1">
      <c r="B99" s="117" t="s">
        <v>117</v>
      </c>
      <c r="C99" s="162">
        <f>+C101+C108+C115+C112</f>
        <v>7209.039879999999</v>
      </c>
      <c r="D99" s="177">
        <f>+D101+D108+D115+D112</f>
        <v>21547.82020132</v>
      </c>
      <c r="F99" s="452"/>
      <c r="G99" s="452">
        <f>+D101+D94</f>
        <v>16262.486547929999</v>
      </c>
    </row>
    <row r="100" spans="2:7" ht="13.5" customHeight="1">
      <c r="B100" s="117"/>
      <c r="C100" s="162"/>
      <c r="D100" s="177"/>
      <c r="G100" s="440"/>
    </row>
    <row r="101" spans="2:6" ht="15.75" customHeight="1">
      <c r="B101" s="117" t="s">
        <v>123</v>
      </c>
      <c r="C101" s="163">
        <f>SUM(C102:C105)</f>
        <v>5440.778369999999</v>
      </c>
      <c r="D101" s="211">
        <f>SUM(D102:D105)</f>
        <v>16262.486547929999</v>
      </c>
      <c r="F101" s="427" t="s">
        <v>180</v>
      </c>
    </row>
    <row r="102" spans="2:4" ht="15.75" customHeight="1">
      <c r="B102" s="120" t="s">
        <v>127</v>
      </c>
      <c r="C102" s="151">
        <v>1046.37384</v>
      </c>
      <c r="D102" s="178">
        <f>+C102*$G$7</f>
        <v>3127.6114077599996</v>
      </c>
    </row>
    <row r="103" spans="2:4" ht="15.75" customHeight="1">
      <c r="B103" s="120" t="s">
        <v>274</v>
      </c>
      <c r="C103" s="151">
        <v>4012.1513099999997</v>
      </c>
      <c r="D103" s="178">
        <f>+C103*$G$7</f>
        <v>11992.320265589999</v>
      </c>
    </row>
    <row r="104" spans="2:4" ht="15.75" customHeight="1">
      <c r="B104" s="120" t="s">
        <v>128</v>
      </c>
      <c r="C104" s="151">
        <v>382.24987</v>
      </c>
      <c r="D104" s="178">
        <f>+C104*$G$7</f>
        <v>1142.5448614299999</v>
      </c>
    </row>
    <row r="105" spans="2:7" ht="15.75" customHeight="1">
      <c r="B105" s="120" t="s">
        <v>222</v>
      </c>
      <c r="C105" s="151">
        <v>0.00335</v>
      </c>
      <c r="D105" s="178">
        <f>+C105*$G$7</f>
        <v>0.01001315</v>
      </c>
      <c r="F105" s="431">
        <f>+C93+C99+C106</f>
        <v>7209.039879999999</v>
      </c>
      <c r="G105" s="431">
        <f>+D93+D99+D106</f>
        <v>21547.82020132</v>
      </c>
    </row>
    <row r="106" spans="2:7" ht="15.75" customHeight="1" hidden="1">
      <c r="B106" s="120" t="s">
        <v>128</v>
      </c>
      <c r="C106" s="151">
        <v>0</v>
      </c>
      <c r="D106" s="178">
        <f>+C106*$G$7</f>
        <v>0</v>
      </c>
      <c r="F106" s="431"/>
      <c r="G106" s="431"/>
    </row>
    <row r="107" spans="2:4" ht="12.75" customHeight="1">
      <c r="B107" s="120"/>
      <c r="C107" s="151"/>
      <c r="D107" s="178">
        <f>+C107/$G$7</f>
        <v>0</v>
      </c>
    </row>
    <row r="108" spans="2:4" ht="15" customHeight="1">
      <c r="B108" s="117" t="s">
        <v>74</v>
      </c>
      <c r="C108" s="163">
        <f>+C109+C110</f>
        <v>1273.3701</v>
      </c>
      <c r="D108" s="211">
        <f>+D109+D110</f>
        <v>3806.1032289</v>
      </c>
    </row>
    <row r="109" spans="2:4" ht="15.75" customHeight="1">
      <c r="B109" s="120" t="s">
        <v>153</v>
      </c>
      <c r="C109" s="151">
        <v>1273.3701</v>
      </c>
      <c r="D109" s="178">
        <f>+C109*$G$7</f>
        <v>3806.1032289</v>
      </c>
    </row>
    <row r="110" spans="2:4" ht="15.75" customHeight="1">
      <c r="B110" s="120" t="s">
        <v>131</v>
      </c>
      <c r="C110" s="496">
        <v>0</v>
      </c>
      <c r="D110" s="497">
        <f>+C110*$G$7</f>
        <v>0</v>
      </c>
    </row>
    <row r="111" spans="2:4" ht="15.75" customHeight="1">
      <c r="B111" s="120"/>
      <c r="C111" s="151"/>
      <c r="D111" s="211"/>
    </row>
    <row r="112" spans="2:4" ht="15.75" customHeight="1">
      <c r="B112" s="117" t="s">
        <v>215</v>
      </c>
      <c r="C112" s="162">
        <f>+C113</f>
        <v>100.36733</v>
      </c>
      <c r="D112" s="177">
        <f>+D113</f>
        <v>299.99794936999996</v>
      </c>
    </row>
    <row r="113" spans="2:4" ht="15.75" customHeight="1">
      <c r="B113" s="120" t="s">
        <v>214</v>
      </c>
      <c r="C113" s="151">
        <v>100.36733</v>
      </c>
      <c r="D113" s="178">
        <f>+C113*$G$7</f>
        <v>299.99794936999996</v>
      </c>
    </row>
    <row r="114" spans="2:4" ht="15.75" customHeight="1">
      <c r="B114" s="120"/>
      <c r="C114" s="151"/>
      <c r="D114" s="211"/>
    </row>
    <row r="115" spans="2:4" ht="15.75" customHeight="1">
      <c r="B115" s="117" t="s">
        <v>124</v>
      </c>
      <c r="C115" s="163">
        <f>+C116+C117</f>
        <v>394.52408</v>
      </c>
      <c r="D115" s="211">
        <f>+D116+D117</f>
        <v>1179.2324751200001</v>
      </c>
    </row>
    <row r="116" spans="2:4" ht="15.75" customHeight="1">
      <c r="B116" s="120" t="s">
        <v>132</v>
      </c>
      <c r="C116" s="151">
        <v>372.40605000000005</v>
      </c>
      <c r="D116" s="178">
        <f>+C116*$G$7</f>
        <v>1113.12168345</v>
      </c>
    </row>
    <row r="117" spans="2:4" ht="15.75" customHeight="1">
      <c r="B117" s="120" t="s">
        <v>308</v>
      </c>
      <c r="C117" s="151">
        <v>22.118029999999997</v>
      </c>
      <c r="D117" s="178">
        <f>+C117*$G$7</f>
        <v>66.11079166999998</v>
      </c>
    </row>
    <row r="118" spans="2:4" ht="8.25" customHeight="1">
      <c r="B118" s="120"/>
      <c r="C118" s="151"/>
      <c r="D118" s="211"/>
    </row>
    <row r="119" spans="2:7" ht="15" customHeight="1">
      <c r="B119" s="562" t="s">
        <v>19</v>
      </c>
      <c r="C119" s="555">
        <f>+C97+C90</f>
        <v>7209.039879999999</v>
      </c>
      <c r="D119" s="555">
        <f>+D97+D90</f>
        <v>21547.82020132</v>
      </c>
      <c r="G119" s="440"/>
    </row>
    <row r="120" spans="2:7" ht="15" customHeight="1">
      <c r="B120" s="563"/>
      <c r="C120" s="556"/>
      <c r="D120" s="556"/>
      <c r="F120" s="453"/>
      <c r="G120" s="454"/>
    </row>
    <row r="121" spans="2:6" ht="6.75" customHeight="1">
      <c r="B121" s="205"/>
      <c r="C121" s="172"/>
      <c r="D121" s="172"/>
      <c r="F121" s="453"/>
    </row>
    <row r="122" spans="2:4" ht="17.25" customHeight="1">
      <c r="B122" s="206" t="s">
        <v>204</v>
      </c>
      <c r="C122" s="172"/>
      <c r="D122" s="172"/>
    </row>
    <row r="123" spans="2:4" ht="7.5" customHeight="1">
      <c r="B123" s="206"/>
      <c r="C123" s="172"/>
      <c r="D123" s="172"/>
    </row>
    <row r="124" spans="2:4" ht="15">
      <c r="B124" s="507" t="s">
        <v>216</v>
      </c>
      <c r="C124" s="507"/>
      <c r="D124" s="507"/>
    </row>
    <row r="125" spans="2:4" ht="15">
      <c r="B125" s="507" t="s">
        <v>146</v>
      </c>
      <c r="C125" s="507"/>
      <c r="D125" s="507"/>
    </row>
    <row r="126" ht="15">
      <c r="C126" s="167"/>
    </row>
    <row r="127" spans="3:4" ht="15">
      <c r="C127" s="175"/>
      <c r="D127" s="175"/>
    </row>
    <row r="128" spans="3:4" ht="15">
      <c r="C128" s="369"/>
      <c r="D128" s="369"/>
    </row>
    <row r="130" spans="3:4" ht="15">
      <c r="C130" s="213"/>
      <c r="D130" s="213"/>
    </row>
    <row r="459" ht="15">
      <c r="D459" s="212"/>
    </row>
  </sheetData>
  <sheetProtection/>
  <mergeCells count="26">
    <mergeCell ref="B82:B84"/>
    <mergeCell ref="C82:C84"/>
    <mergeCell ref="D82:D84"/>
    <mergeCell ref="B80:C80"/>
    <mergeCell ref="B77:D77"/>
    <mergeCell ref="C119:C120"/>
    <mergeCell ref="D119:D120"/>
    <mergeCell ref="B79:D79"/>
    <mergeCell ref="B61:B62"/>
    <mergeCell ref="C61:C62"/>
    <mergeCell ref="D61:D62"/>
    <mergeCell ref="B67:D67"/>
    <mergeCell ref="B71:D71"/>
    <mergeCell ref="B78:D78"/>
    <mergeCell ref="B70:D70"/>
    <mergeCell ref="B68:D68"/>
    <mergeCell ref="B124:D124"/>
    <mergeCell ref="B125:D125"/>
    <mergeCell ref="B6:D6"/>
    <mergeCell ref="B7:D7"/>
    <mergeCell ref="B8:D8"/>
    <mergeCell ref="B11:B13"/>
    <mergeCell ref="B9:C9"/>
    <mergeCell ref="C11:C13"/>
    <mergeCell ref="D11:D13"/>
    <mergeCell ref="B119:B120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2015-01-05T19:52:15Z</cp:lastPrinted>
  <dcterms:created xsi:type="dcterms:W3CDTF">2012-08-14T20:42:27Z</dcterms:created>
  <dcterms:modified xsi:type="dcterms:W3CDTF">2015-02-11T21:29:56Z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