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1275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 localSheetId="11">#REF!</definedName>
    <definedName name="A_impresión_IM">#REF!</definedName>
    <definedName name="_xlnm.Print_Area" localSheetId="4">'DEP-C1'!$A$1:$BU$49</definedName>
    <definedName name="_xlnm.Print_Area" localSheetId="5">'DEP-C2'!$B$1:$D$47</definedName>
    <definedName name="_xlnm.Print_Area" localSheetId="6">'DEP-C3'!$B$5:$D$62</definedName>
    <definedName name="_xlnm.Print_Area" localSheetId="7">'DEP-C4'!$B$1:$D$96</definedName>
    <definedName name="_xlnm.Print_Area" localSheetId="8">'DEP-C5'!$B$1:$D$51</definedName>
    <definedName name="_xlnm.Print_Area" localSheetId="9">'DEP-C6'!$B$1:$E$78</definedName>
    <definedName name="_xlnm.Print_Area" localSheetId="10">'DEP-C7'!$B$1:$E$96</definedName>
    <definedName name="_xlnm.Print_Area" localSheetId="11">'DEP-C8'!$B$1:$D$126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<sst xmlns="http://schemas.openxmlformats.org/spreadsheetml/2006/main" count="671" uniqueCount="266">
  <si>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</si>
  <si>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</si>
  <si>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</si>
  <si>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</si>
  <si>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</si>
  <si>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</si>
  <si>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</si>
  <si>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</si>
  <si>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</si>
  <si>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</si>
  <si>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</si>
  <si>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</si>
  <si>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</si>
  <si>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</si>
  <si>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</si>
  <si>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</si>
  <si>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</si>
  <si>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</si>
  <si>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</si>
  <si>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</si>
  <si>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</si>
  <si>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</si>
  <si>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</si>
  <si>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</si>
  <si>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</si>
  <si>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</si>
  <si>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</si>
  <si>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</si>
  <si>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</si>
  <si>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</si>
  <si>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</si>
  <si>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</si>
  <si>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</si>
  <si>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</si>
  <si>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</si>
  <si>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</si>
  <si>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</si>
  <si>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</si>
  <si>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</si>
  <si>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</si>
  <si>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</si>
  <si>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</si>
  <si>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</si>
  <si>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</si>
  <si>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</si>
  <si>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</si>
  <si>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</si>
  <si>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</si>
  <si>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</si>
  <si>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</si>
  <si>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</si>
  <si>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</si>
  <si>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</si>
  <si>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</si>
  <si>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</si>
  <si>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</si>
  <si>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</si>
  <si>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</si>
  <si>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</si>
  <si>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</si>
  <si>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</si>
  <si>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</si>
  <si>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</si>
  <si>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</si>
  <si>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</si>
  <si>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</si>
  <si>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</si>
  <si>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</si>
  <si>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</si>
  <si>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</si>
  <si>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</si>
  <si>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</si>
  <si>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</si>
  <si>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</si>
  <si>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</si>
  <si>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</si>
  <si>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</si>
  <si>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</si>
  <si>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</si>
  <si>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</si>
  <si>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</si>
  <si>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</si>
  <si>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</si>
  <si>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</si>
  <si>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</si>
  <si>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</si>
  <si>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</si>
  <si>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</si>
  <si>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</si>
  <si>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</si>
  <si>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</si>
  <si>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</si>
  <si>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</si>
  <si>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</si>
  <si>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</si>
  <si>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</si>
  <si>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</si>
  <si>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</si>
  <si>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</si>
  <si>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</si>
  <si>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</si>
  <si>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</si>
  <si>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</si>
  <si>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</si>
  <si>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</si>
  <si>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</si>
  <si>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</si>
  <si>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</si>
  <si>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</si>
  <si>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</si>
  <si>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</si>
  <si>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</si>
  <si>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</si>
  <si>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</si>
  <si>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</si>
  <si>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</si>
  <si>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</si>
  <si>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</si>
  <si>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</si>
  <si>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</si>
  <si>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</si>
  <si>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</si>
  <si>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</si>
  <si>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</si>
  <si>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</si>
  <si>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</si>
  <si>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</si>
  <si>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</si>
  <si>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</si>
  <si>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</si>
  <si>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</si>
  <si>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</si>
  <si>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</si>
  <si>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</si>
  <si>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</si>
  <si>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</si>
  <si>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</si>
  <si>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</si>
  <si>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</si>
  <si>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</si>
  <si>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</si>
  <si>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</si>
  <si>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</si>
  <si>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</si>
  <si>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</si>
  <si>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</si>
  <si>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</si>
  <si>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</si>
  <si>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</si>
  <si>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</si>
  <si>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</si>
  <si>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</si>
  <si>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</si>
  <si>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</si>
  <si>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</si>
  <si>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</si>
  <si>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</si>
  <si>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</si>
  <si>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</si>
  <si>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</si>
  <si>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</si>
  <si>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</si>
  <si>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</si>
  <si>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</si>
  <si>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</si>
  <si>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</si>
  <si>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</si>
  <si>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</si>
  <si>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</si>
  <si>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</si>
  <si>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</si>
  <si>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</si>
  <si>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</si>
  <si>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</si>
  <si>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</si>
  <si>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</si>
  <si>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</si>
  <si>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</si>
  <si>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</si>
  <si>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</si>
  <si>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</si>
  <si>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</si>
  <si>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</si>
  <si>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</si>
  <si>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</si>
  <si>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</si>
  <si>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</si>
  <si>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</si>
  <si>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</si>
  <si>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</si>
  <si>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</si>
  <si>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</si>
  <si>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</si>
  <si>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</si>
  <si>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</si>
  <si>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</si>
  <si>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</si>
  <si>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</si>
  <si>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</si>
  <si>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</si>
  <si>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</si>
  <si>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</si>
  <si>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</si>
  <si>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</si>
  <si>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</si>
  <si>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</si>
  <si>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</si>
  <si>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</si>
  <si>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</si>
  <si>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</si>
  <si>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</si>
  <si>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</si>
  <si>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</si>
  <si>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</si>
  <si>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</si>
  <si>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</si>
  <si>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</si>
  <si>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</si>
  <si>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</si>
  <si>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</si>
  <si>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</si>
  <si>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</si>
  <si>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</si>
  <si>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</si>
  <si>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</si>
  <si>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</si>
  <si>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</si>
  <si>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</si>
  <si>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</si>
  <si>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</si>
  <si>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</si>
  <si>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</si>
  <si>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</si>
  <si>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Empresa de Servicio Público de Electricidad Electro Norte Medio S.A.</t>
  </si>
  <si>
    <t>Empresa Regional de Servicio Público de Electricidad Electronoroeste S.A.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</si>
  <si>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</si>
  <si>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</si>
  <si>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</si>
  <si>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Sep</t>
  </si>
  <si>
    <t>Empresa Nacional de la Coca</t>
  </si>
  <si>
    <t xml:space="preserve"> 1/  Incluye: Bonos PETROPERU por US$ 3 000,0 millones.</t>
  </si>
  <si>
    <t>Banco Latinoamericno de Comercio Exterior</t>
  </si>
  <si>
    <t>Banco Latinoamericano de Comercio Exterior S.A.</t>
  </si>
  <si>
    <t>Servicios Postales del Perú</t>
  </si>
  <si>
    <t>JPMORGAN CHASE BANK</t>
  </si>
  <si>
    <t>SERVICIOS POSTALES DEL PERÚ S.A</t>
  </si>
  <si>
    <t>Servicios Postales del Peru S.A.</t>
  </si>
  <si>
    <t>Servicios Industriales de la Marina</t>
  </si>
  <si>
    <t>Empresa Electricidad del Perú</t>
  </si>
  <si>
    <t>Citibank</t>
  </si>
  <si>
    <t>Citibank N.A.</t>
  </si>
  <si>
    <t>Empresa Regional de Servicio Público de Electricidad del Norte Medio</t>
  </si>
  <si>
    <t>Banco Interamericano de Finanzas</t>
  </si>
  <si>
    <t>DZ BANK AG, NEW YORK BRANCH</t>
  </si>
  <si>
    <t>DEUTSCHE BANK AG LONDON BRANCH</t>
  </si>
  <si>
    <t>CONTINENTAL SAECA</t>
  </si>
  <si>
    <t>ALIADO S.A.</t>
  </si>
  <si>
    <t>Banco Wiese Sudameris</t>
  </si>
  <si>
    <t>BANCO WIESE SUDAMERIS</t>
  </si>
  <si>
    <t>Aliado S.A.</t>
  </si>
  <si>
    <t xml:space="preserve">Se presenta la deuda de corto plazo y de mediano y largo plazo.                                                         </t>
  </si>
  <si>
    <t>AL 29 DE FEBRERO 2024</t>
  </si>
  <si>
    <t>Al 29 de febrero de 2024</t>
  </si>
  <si>
    <t xml:space="preserve"> 3/  Incluye: Bonos COFIDE por US$ 1 166,5 millones y Bonos Fondo MIVIVIENDA por US$ 600,0 millones.</t>
  </si>
  <si>
    <t xml:space="preserve"> 4/  Incluye: Bonos COFIDE por US$ 280,7 millones y Bonos Fondo MIVIVIENDA por US$ 211,6 millones.</t>
  </si>
  <si>
    <t>Período: De 2009 al 29 de febrero 2024</t>
  </si>
</sst>
</file>

<file path=xl/styles.xml><?xml version="1.0" encoding="utf-8"?>
<styleSheet xmlns="http://schemas.openxmlformats.org/spreadsheetml/2006/main">
  <numFmts count="7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0"/>
    <numFmt numFmtId="218" formatCode="#,##0.00000;\-#,##0.00000"/>
    <numFmt numFmtId="219" formatCode="#,##0.000000_ ;\-#,##0.000000\ "/>
    <numFmt numFmtId="220" formatCode="#,##0.000000000"/>
    <numFmt numFmtId="221" formatCode="#,##0.0000;\-#,##0.0000"/>
    <numFmt numFmtId="222" formatCode="#,##0.0;\-#,##0.0"/>
    <numFmt numFmtId="223" formatCode="#,##0.00000;[Red]#,##0.00000"/>
    <numFmt numFmtId="224" formatCode="#,##0.0000000"/>
    <numFmt numFmtId="225" formatCode="#,##0_);\(#,##0\)"/>
  </numFmts>
  <fonts count="10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9"/>
      <color indexed="55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  <font>
      <sz val="9"/>
      <color theme="0" tint="-0.24997000396251678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theme="0" tint="-0.4999699890613556"/>
      </right>
      <top/>
      <bottom/>
    </border>
    <border>
      <left style="thin">
        <color indexed="23"/>
      </left>
      <right style="thin">
        <color rgb="FF80808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5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8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5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5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5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2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6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1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75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5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5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3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4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4" fillId="48" borderId="0" xfId="0" applyFont="1" applyFill="1" applyAlignment="1">
      <alignment/>
    </xf>
    <xf numFmtId="0" fontId="85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5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3" fillId="47" borderId="0" xfId="0" applyFont="1" applyFill="1" applyAlignment="1">
      <alignment/>
    </xf>
    <xf numFmtId="0" fontId="86" fillId="48" borderId="0" xfId="0" applyFont="1" applyFill="1" applyAlignment="1">
      <alignment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0" fontId="89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5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90" fillId="47" borderId="0" xfId="0" applyFont="1" applyFill="1" applyAlignment="1">
      <alignment/>
    </xf>
    <xf numFmtId="0" fontId="86" fillId="47" borderId="0" xfId="0" applyFont="1" applyFill="1" applyAlignment="1">
      <alignment/>
    </xf>
    <xf numFmtId="0" fontId="84" fillId="47" borderId="0" xfId="0" applyFont="1" applyFill="1" applyAlignment="1">
      <alignment/>
    </xf>
    <xf numFmtId="186" fontId="90" fillId="47" borderId="0" xfId="0" applyNumberFormat="1" applyFont="1" applyFill="1" applyAlignment="1">
      <alignment/>
    </xf>
    <xf numFmtId="0" fontId="83" fillId="47" borderId="0" xfId="0" applyFont="1" applyFill="1" applyBorder="1" applyAlignment="1">
      <alignment/>
    </xf>
    <xf numFmtId="0" fontId="85" fillId="47" borderId="0" xfId="0" applyFont="1" applyFill="1" applyAlignment="1">
      <alignment/>
    </xf>
    <xf numFmtId="38" fontId="90" fillId="47" borderId="0" xfId="0" applyNumberFormat="1" applyFont="1" applyFill="1" applyAlignment="1">
      <alignment/>
    </xf>
    <xf numFmtId="197" fontId="90" fillId="47" borderId="0" xfId="0" applyNumberFormat="1" applyFont="1" applyFill="1" applyAlignment="1">
      <alignment/>
    </xf>
    <xf numFmtId="1" fontId="90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1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0" fontId="95" fillId="47" borderId="0" xfId="0" applyFont="1" applyFill="1" applyAlignment="1">
      <alignment/>
    </xf>
    <xf numFmtId="38" fontId="92" fillId="47" borderId="0" xfId="0" applyNumberFormat="1" applyFont="1" applyFill="1" applyAlignment="1">
      <alignment/>
    </xf>
    <xf numFmtId="197" fontId="92" fillId="47" borderId="0" xfId="0" applyNumberFormat="1" applyFont="1" applyFill="1" applyAlignment="1">
      <alignment/>
    </xf>
    <xf numFmtId="1" fontId="92" fillId="48" borderId="0" xfId="0" applyNumberFormat="1" applyFont="1" applyFill="1" applyAlignment="1">
      <alignment/>
    </xf>
    <xf numFmtId="182" fontId="92" fillId="47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208" fontId="92" fillId="47" borderId="0" xfId="0" applyNumberFormat="1" applyFont="1" applyFill="1" applyAlignment="1">
      <alignment/>
    </xf>
    <xf numFmtId="186" fontId="92" fillId="47" borderId="0" xfId="0" applyNumberFormat="1" applyFont="1" applyFill="1" applyAlignment="1">
      <alignment/>
    </xf>
    <xf numFmtId="0" fontId="96" fillId="47" borderId="0" xfId="0" applyFont="1" applyFill="1" applyAlignment="1">
      <alignment/>
    </xf>
    <xf numFmtId="0" fontId="92" fillId="47" borderId="0" xfId="0" applyFont="1" applyFill="1" applyBorder="1" applyAlignment="1">
      <alignment/>
    </xf>
    <xf numFmtId="181" fontId="92" fillId="47" borderId="0" xfId="0" applyNumberFormat="1" applyFont="1" applyFill="1" applyBorder="1" applyAlignment="1">
      <alignment/>
    </xf>
    <xf numFmtId="0" fontId="93" fillId="47" borderId="0" xfId="0" applyFont="1" applyFill="1" applyBorder="1" applyAlignment="1">
      <alignment/>
    </xf>
    <xf numFmtId="0" fontId="93" fillId="47" borderId="0" xfId="0" applyFont="1" applyFill="1" applyAlignment="1" applyProtection="1">
      <alignment/>
      <protection/>
    </xf>
    <xf numFmtId="0" fontId="93" fillId="48" borderId="0" xfId="0" applyFont="1" applyFill="1" applyAlignment="1" applyProtection="1">
      <alignment/>
      <protection/>
    </xf>
    <xf numFmtId="179" fontId="93" fillId="48" borderId="0" xfId="0" applyNumberFormat="1" applyFont="1" applyFill="1" applyAlignment="1">
      <alignment/>
    </xf>
    <xf numFmtId="201" fontId="93" fillId="48" borderId="0" xfId="0" applyNumberFormat="1" applyFont="1" applyFill="1" applyAlignment="1">
      <alignment/>
    </xf>
    <xf numFmtId="209" fontId="93" fillId="47" borderId="0" xfId="0" applyNumberFormat="1" applyFont="1" applyFill="1" applyAlignment="1">
      <alignment/>
    </xf>
    <xf numFmtId="180" fontId="93" fillId="48" borderId="0" xfId="0" applyNumberFormat="1" applyFont="1" applyFill="1" applyAlignment="1">
      <alignment/>
    </xf>
    <xf numFmtId="204" fontId="93" fillId="48" borderId="0" xfId="0" applyNumberFormat="1" applyFont="1" applyFill="1" applyAlignment="1">
      <alignment/>
    </xf>
    <xf numFmtId="0" fontId="93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3" fillId="47" borderId="0" xfId="0" applyNumberFormat="1" applyFont="1" applyFill="1" applyAlignment="1">
      <alignment/>
    </xf>
    <xf numFmtId="4" fontId="97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4" fillId="48" borderId="0" xfId="0" applyFont="1" applyFill="1" applyAlignment="1">
      <alignment/>
    </xf>
    <xf numFmtId="4" fontId="97" fillId="48" borderId="0" xfId="0" applyNumberFormat="1" applyFont="1" applyFill="1" applyAlignment="1">
      <alignment/>
    </xf>
    <xf numFmtId="206" fontId="78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5" fillId="48" borderId="0" xfId="0" applyFont="1" applyFill="1" applyAlignment="1">
      <alignment/>
    </xf>
    <xf numFmtId="206" fontId="95" fillId="48" borderId="0" xfId="0" applyNumberFormat="1" applyFont="1" applyFill="1" applyAlignment="1">
      <alignment/>
    </xf>
    <xf numFmtId="0" fontId="82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206" fontId="93" fillId="48" borderId="0" xfId="0" applyNumberFormat="1" applyFont="1" applyFill="1" applyAlignment="1">
      <alignment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8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2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8" fillId="47" borderId="40" xfId="300" applyNumberFormat="1" applyFont="1" applyFill="1" applyBorder="1" applyAlignment="1">
      <alignment horizontal="right" vertical="center" wrapText="1" indent="1"/>
    </xf>
    <xf numFmtId="0" fontId="99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1" xfId="331" applyNumberFormat="1" applyFont="1" applyFill="1" applyBorder="1" applyAlignment="1">
      <alignment horizontal="right" vertical="center" indent="2"/>
      <protection/>
    </xf>
    <xf numFmtId="173" fontId="0" fillId="48" borderId="41" xfId="350" applyNumberFormat="1" applyFont="1" applyFill="1" applyBorder="1" applyAlignment="1">
      <alignment horizontal="right" vertical="center" indent="1"/>
    </xf>
    <xf numFmtId="173" fontId="3" fillId="48" borderId="42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1" xfId="331" applyFont="1" applyFill="1" applyBorder="1" applyAlignment="1">
      <alignment horizontal="right" vertical="center" indent="2"/>
      <protection/>
    </xf>
    <xf numFmtId="0" fontId="3" fillId="48" borderId="4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3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3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6" fillId="48" borderId="43" xfId="323" applyFont="1" applyFill="1" applyBorder="1" applyAlignment="1">
      <alignment horizontal="center" vertical="center"/>
      <protection/>
    </xf>
    <xf numFmtId="215" fontId="93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3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4" xfId="323" applyFont="1" applyFill="1" applyBorder="1" applyAlignment="1">
      <alignment horizontal="center" vertical="center"/>
      <protection/>
    </xf>
    <xf numFmtId="0" fontId="7" fillId="47" borderId="45" xfId="323" applyFont="1" applyFill="1" applyBorder="1">
      <alignment/>
      <protection/>
    </xf>
    <xf numFmtId="37" fontId="33" fillId="47" borderId="46" xfId="300" applyNumberFormat="1" applyFont="1" applyFill="1" applyBorder="1" applyAlignment="1">
      <alignment horizontal="right" vertical="center" wrapText="1" indent="1"/>
    </xf>
    <xf numFmtId="37" fontId="8" fillId="47" borderId="44" xfId="300" applyNumberFormat="1" applyFont="1" applyFill="1" applyBorder="1" applyAlignment="1">
      <alignment horizontal="right" vertical="center" wrapText="1" indent="1"/>
    </xf>
    <xf numFmtId="4" fontId="93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7" xfId="323" applyFont="1" applyFill="1" applyBorder="1" applyAlignment="1">
      <alignment horizontal="center" vertical="center"/>
      <protection/>
    </xf>
    <xf numFmtId="0" fontId="7" fillId="47" borderId="48" xfId="323" applyFont="1" applyFill="1" applyBorder="1">
      <alignment/>
      <protection/>
    </xf>
    <xf numFmtId="37" fontId="8" fillId="47" borderId="47" xfId="300" applyNumberFormat="1" applyFont="1" applyFill="1" applyBorder="1" applyAlignment="1">
      <alignment horizontal="right" vertical="center" wrapText="1" indent="1"/>
    </xf>
    <xf numFmtId="0" fontId="6" fillId="48" borderId="49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23" applyNumberFormat="1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198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7" fontId="0" fillId="48" borderId="0" xfId="0" applyNumberFormat="1" applyFont="1" applyFill="1" applyAlignment="1">
      <alignment vertical="center"/>
    </xf>
    <xf numFmtId="215" fontId="78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7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8" fillId="48" borderId="43" xfId="300" applyNumberFormat="1" applyFont="1" applyFill="1" applyBorder="1" applyAlignment="1">
      <alignment horizontal="right" vertical="center" indent="1"/>
    </xf>
    <xf numFmtId="0" fontId="6" fillId="47" borderId="44" xfId="323" applyFont="1" applyFill="1" applyBorder="1" applyAlignment="1">
      <alignment horizontal="center" vertical="center"/>
      <protection/>
    </xf>
    <xf numFmtId="0" fontId="6" fillId="48" borderId="50" xfId="323" applyFont="1" applyFill="1" applyBorder="1" applyAlignment="1">
      <alignment horizontal="center" vertical="center"/>
      <protection/>
    </xf>
    <xf numFmtId="0" fontId="7" fillId="47" borderId="51" xfId="323" applyFont="1" applyFill="1" applyBorder="1">
      <alignment/>
      <protection/>
    </xf>
    <xf numFmtId="37" fontId="33" fillId="47" borderId="52" xfId="300" applyNumberFormat="1" applyFont="1" applyFill="1" applyBorder="1" applyAlignment="1">
      <alignment horizontal="right" vertical="center" wrapText="1" indent="1"/>
    </xf>
    <xf numFmtId="37" fontId="8" fillId="47" borderId="53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3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1" xfId="350" applyNumberFormat="1" applyFont="1" applyFill="1" applyBorder="1" applyAlignment="1">
      <alignment horizontal="left" vertical="center" indent="2"/>
    </xf>
    <xf numFmtId="173" fontId="3" fillId="48" borderId="42" xfId="350" applyNumberFormat="1" applyFont="1" applyFill="1" applyBorder="1" applyAlignment="1">
      <alignment horizontal="left" vertical="center" indent="2"/>
    </xf>
    <xf numFmtId="0" fontId="3" fillId="48" borderId="41" xfId="331" applyFont="1" applyFill="1" applyBorder="1" applyAlignment="1">
      <alignment horizontal="center" vertical="center"/>
      <protection/>
    </xf>
    <xf numFmtId="0" fontId="6" fillId="48" borderId="40" xfId="323" applyFont="1" applyFill="1" applyBorder="1" applyAlignment="1">
      <alignment horizontal="center" vertical="center"/>
      <protection/>
    </xf>
    <xf numFmtId="0" fontId="7" fillId="47" borderId="54" xfId="323" applyFont="1" applyFill="1" applyBorder="1">
      <alignment/>
      <protection/>
    </xf>
    <xf numFmtId="0" fontId="8" fillId="47" borderId="54" xfId="323" applyFont="1" applyFill="1" applyBorder="1">
      <alignment/>
      <protection/>
    </xf>
    <xf numFmtId="215" fontId="97" fillId="48" borderId="0" xfId="0" applyNumberFormat="1" applyFont="1" applyFill="1" applyAlignment="1">
      <alignment/>
    </xf>
    <xf numFmtId="208" fontId="93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3" fillId="47" borderId="0" xfId="0" applyNumberFormat="1" applyFont="1" applyFill="1" applyBorder="1" applyAlignment="1">
      <alignment/>
    </xf>
    <xf numFmtId="219" fontId="93" fillId="48" borderId="0" xfId="0" applyNumberFormat="1" applyFont="1" applyFill="1" applyAlignment="1">
      <alignment/>
    </xf>
    <xf numFmtId="0" fontId="6" fillId="48" borderId="22" xfId="0" applyFont="1" applyFill="1" applyBorder="1" applyAlignment="1">
      <alignment horizontal="center" vertical="center"/>
    </xf>
    <xf numFmtId="218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0" fontId="11" fillId="48" borderId="55" xfId="0" applyFont="1" applyFill="1" applyBorder="1" applyAlignment="1">
      <alignment horizontal="center" vertical="center" wrapText="1"/>
    </xf>
    <xf numFmtId="3" fontId="11" fillId="48" borderId="55" xfId="300" applyNumberFormat="1" applyFont="1" applyFill="1" applyBorder="1" applyAlignment="1">
      <alignment horizontal="right" vertical="center" indent="1"/>
    </xf>
    <xf numFmtId="3" fontId="8" fillId="48" borderId="55" xfId="300" applyNumberFormat="1" applyFont="1" applyFill="1" applyBorder="1" applyAlignment="1">
      <alignment horizontal="right" vertical="center" indent="1"/>
    </xf>
    <xf numFmtId="3" fontId="33" fillId="48" borderId="55" xfId="300" applyNumberFormat="1" applyFont="1" applyFill="1" applyBorder="1" applyAlignment="1">
      <alignment horizontal="right" vertical="center" indent="1"/>
    </xf>
    <xf numFmtId="38" fontId="8" fillId="48" borderId="0" xfId="0" applyNumberFormat="1" applyFont="1" applyFill="1" applyAlignment="1">
      <alignment/>
    </xf>
    <xf numFmtId="220" fontId="97" fillId="47" borderId="0" xfId="0" applyNumberFormat="1" applyFont="1" applyFill="1" applyAlignment="1">
      <alignment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38" fontId="8" fillId="47" borderId="54" xfId="323" applyNumberFormat="1" applyFont="1" applyFill="1" applyBorder="1">
      <alignment/>
      <protection/>
    </xf>
    <xf numFmtId="221" fontId="8" fillId="47" borderId="54" xfId="323" applyNumberFormat="1" applyFont="1" applyFill="1" applyBorder="1">
      <alignment/>
      <protection/>
    </xf>
    <xf numFmtId="201" fontId="0" fillId="48" borderId="0" xfId="0" applyNumberFormat="1" applyFont="1" applyFill="1" applyBorder="1" applyAlignment="1">
      <alignment/>
    </xf>
    <xf numFmtId="204" fontId="0" fillId="48" borderId="0" xfId="300" applyNumberFormat="1" applyFont="1" applyFill="1" applyAlignment="1">
      <alignment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4" xfId="323" applyFont="1" applyFill="1" applyBorder="1" applyAlignment="1">
      <alignment horizontal="center" vertical="center"/>
      <protection/>
    </xf>
    <xf numFmtId="0" fontId="6" fillId="48" borderId="56" xfId="323" applyFont="1" applyFill="1" applyBorder="1" applyAlignment="1">
      <alignment horizontal="center" vertical="center"/>
      <protection/>
    </xf>
    <xf numFmtId="0" fontId="6" fillId="48" borderId="53" xfId="323" applyFont="1" applyFill="1" applyBorder="1" applyAlignment="1">
      <alignment horizontal="center" vertical="center"/>
      <protection/>
    </xf>
    <xf numFmtId="0" fontId="6" fillId="47" borderId="57" xfId="323" applyFont="1" applyFill="1" applyBorder="1" applyAlignment="1">
      <alignment vertical="center"/>
      <protection/>
    </xf>
    <xf numFmtId="0" fontId="6" fillId="47" borderId="58" xfId="323" applyFont="1" applyFill="1" applyBorder="1" applyAlignment="1">
      <alignment vertical="center"/>
      <protection/>
    </xf>
    <xf numFmtId="0" fontId="11" fillId="48" borderId="21" xfId="0" applyFont="1" applyFill="1" applyBorder="1" applyAlignment="1">
      <alignment horizontal="center" vertical="center" wrapText="1"/>
    </xf>
    <xf numFmtId="221" fontId="0" fillId="47" borderId="0" xfId="323" applyNumberFormat="1" applyFont="1" applyFill="1">
      <alignment/>
      <protection/>
    </xf>
    <xf numFmtId="3" fontId="8" fillId="48" borderId="26" xfId="300" applyNumberFormat="1" applyFont="1" applyFill="1" applyBorder="1" applyAlignment="1">
      <alignment horizontal="right" vertical="center" indent="1"/>
    </xf>
    <xf numFmtId="3" fontId="6" fillId="48" borderId="52" xfId="300" applyNumberFormat="1" applyFont="1" applyFill="1" applyBorder="1" applyAlignment="1">
      <alignment horizontal="right" vertical="center" indent="1"/>
    </xf>
    <xf numFmtId="3" fontId="11" fillId="48" borderId="52" xfId="300" applyNumberFormat="1" applyFont="1" applyFill="1" applyBorder="1" applyAlignment="1">
      <alignment horizontal="right" vertical="center" indent="1"/>
    </xf>
    <xf numFmtId="3" fontId="0" fillId="48" borderId="52" xfId="300" applyNumberFormat="1" applyFont="1" applyFill="1" applyBorder="1" applyAlignment="1">
      <alignment horizontal="right" vertical="center" indent="1"/>
    </xf>
    <xf numFmtId="38" fontId="0" fillId="48" borderId="52" xfId="300" applyNumberFormat="1" applyFont="1" applyFill="1" applyBorder="1" applyAlignment="1">
      <alignment horizontal="right" vertical="center" indent="1"/>
    </xf>
    <xf numFmtId="3" fontId="33" fillId="48" borderId="52" xfId="300" applyNumberFormat="1" applyFont="1" applyFill="1" applyBorder="1" applyAlignment="1">
      <alignment horizontal="right" vertical="center" indent="1"/>
    </xf>
    <xf numFmtId="223" fontId="0" fillId="48" borderId="0" xfId="0" applyNumberFormat="1" applyFont="1" applyFill="1" applyAlignment="1">
      <alignment/>
    </xf>
    <xf numFmtId="222" fontId="42" fillId="47" borderId="0" xfId="323" applyNumberFormat="1" applyFont="1" applyFill="1">
      <alignment/>
      <protection/>
    </xf>
    <xf numFmtId="186" fontId="8" fillId="47" borderId="0" xfId="323" applyNumberFormat="1" applyFont="1" applyFill="1">
      <alignment/>
      <protection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224" fontId="93" fillId="48" borderId="0" xfId="0" applyNumberFormat="1" applyFont="1" applyFill="1" applyAlignment="1">
      <alignment/>
    </xf>
    <xf numFmtId="3" fontId="8" fillId="48" borderId="22" xfId="300" applyNumberFormat="1" applyFont="1" applyFill="1" applyBorder="1" applyAlignment="1">
      <alignment horizontal="right" indent="1"/>
    </xf>
    <xf numFmtId="0" fontId="8" fillId="48" borderId="22" xfId="0" applyFont="1" applyFill="1" applyBorder="1" applyAlignment="1">
      <alignment horizontal="left" vertical="top" wrapText="1" indent="3"/>
    </xf>
    <xf numFmtId="0" fontId="6" fillId="47" borderId="59" xfId="323" applyFont="1" applyFill="1" applyBorder="1" applyAlignment="1">
      <alignment vertical="center"/>
      <protection/>
    </xf>
    <xf numFmtId="0" fontId="6" fillId="47" borderId="60" xfId="323" applyFont="1" applyFill="1" applyBorder="1" applyAlignment="1">
      <alignment vertical="center"/>
      <protection/>
    </xf>
    <xf numFmtId="0" fontId="8" fillId="48" borderId="19" xfId="323" applyFont="1" applyFill="1" applyBorder="1" applyAlignment="1">
      <alignment horizontal="left" vertical="center" indent="3"/>
      <protection/>
    </xf>
    <xf numFmtId="3" fontId="8" fillId="0" borderId="52" xfId="300" applyNumberFormat="1" applyFont="1" applyFill="1" applyBorder="1" applyAlignment="1">
      <alignment horizontal="right" vertical="center" indent="1"/>
    </xf>
    <xf numFmtId="3" fontId="8" fillId="48" borderId="52" xfId="300" applyNumberFormat="1" applyFont="1" applyFill="1" applyBorder="1" applyAlignment="1">
      <alignment horizontal="right" vertical="center" indent="1"/>
    </xf>
    <xf numFmtId="0" fontId="6" fillId="48" borderId="51" xfId="323" applyFont="1" applyFill="1" applyBorder="1" applyAlignment="1">
      <alignment horizontal="center" vertical="center" wrapText="1"/>
      <protection/>
    </xf>
    <xf numFmtId="0" fontId="6" fillId="48" borderId="52" xfId="323" applyFont="1" applyFill="1" applyBorder="1" applyAlignment="1">
      <alignment horizontal="center" vertical="center" wrapText="1"/>
      <protection/>
    </xf>
    <xf numFmtId="3" fontId="8" fillId="48" borderId="53" xfId="300" applyNumberFormat="1" applyFont="1" applyFill="1" applyBorder="1" applyAlignment="1">
      <alignment horizontal="right" vertical="center" indent="1"/>
    </xf>
    <xf numFmtId="3" fontId="11" fillId="48" borderId="61" xfId="300" applyNumberFormat="1" applyFont="1" applyFill="1" applyBorder="1" applyAlignment="1">
      <alignment horizontal="right" vertical="center" indent="1"/>
    </xf>
    <xf numFmtId="3" fontId="0" fillId="0" borderId="22" xfId="300" applyNumberFormat="1" applyFont="1" applyFill="1" applyBorder="1" applyAlignment="1">
      <alignment horizontal="right" vertical="center" indent="1"/>
    </xf>
    <xf numFmtId="0" fontId="11" fillId="48" borderId="54" xfId="0" applyFont="1" applyFill="1" applyBorder="1" applyAlignment="1">
      <alignment horizontal="left" vertical="center"/>
    </xf>
    <xf numFmtId="0" fontId="8" fillId="48" borderId="19" xfId="0" applyFont="1" applyFill="1" applyBorder="1" applyAlignment="1">
      <alignment horizontal="center" vertical="center"/>
    </xf>
    <xf numFmtId="0" fontId="8" fillId="48" borderId="54" xfId="0" applyFont="1" applyFill="1" applyBorder="1" applyAlignment="1">
      <alignment horizontal="center" vertical="center"/>
    </xf>
    <xf numFmtId="0" fontId="33" fillId="48" borderId="19" xfId="0" applyFont="1" applyFill="1" applyBorder="1" applyAlignment="1">
      <alignment horizontal="center" vertical="center"/>
    </xf>
    <xf numFmtId="214" fontId="0" fillId="48" borderId="0" xfId="0" applyNumberFormat="1" applyFont="1" applyFill="1" applyAlignment="1">
      <alignment vertical="center"/>
    </xf>
    <xf numFmtId="219" fontId="8" fillId="47" borderId="0" xfId="323" applyNumberFormat="1" applyFont="1" applyFill="1">
      <alignment/>
      <protection/>
    </xf>
    <xf numFmtId="0" fontId="8" fillId="48" borderId="22" xfId="0" applyFont="1" applyFill="1" applyBorder="1" applyAlignment="1">
      <alignment horizontal="center" vertical="center"/>
    </xf>
    <xf numFmtId="3" fontId="8" fillId="49" borderId="22" xfId="300" applyNumberFormat="1" applyFont="1" applyFill="1" applyBorder="1" applyAlignment="1">
      <alignment horizontal="right" vertical="center" indent="1"/>
    </xf>
    <xf numFmtId="204" fontId="0" fillId="48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3" fontId="6" fillId="48" borderId="46" xfId="300" applyNumberFormat="1" applyFont="1" applyFill="1" applyBorder="1" applyAlignment="1">
      <alignment horizontal="right" vertical="center" indent="1"/>
    </xf>
    <xf numFmtId="3" fontId="11" fillId="48" borderId="46" xfId="300" applyNumberFormat="1" applyFont="1" applyFill="1" applyBorder="1" applyAlignment="1">
      <alignment horizontal="right" vertical="center" indent="1"/>
    </xf>
    <xf numFmtId="3" fontId="8" fillId="48" borderId="46" xfId="300" applyNumberFormat="1" applyFont="1" applyFill="1" applyBorder="1" applyAlignment="1">
      <alignment horizontal="right" vertical="center" indent="1"/>
    </xf>
    <xf numFmtId="0" fontId="12" fillId="48" borderId="0" xfId="0" applyFont="1" applyFill="1" applyAlignment="1">
      <alignment horizontal="center"/>
    </xf>
    <xf numFmtId="0" fontId="13" fillId="48" borderId="0" xfId="0" applyFont="1" applyFill="1" applyAlignment="1">
      <alignment horizontal="center" vertical="center" wrapText="1"/>
    </xf>
    <xf numFmtId="174" fontId="100" fillId="48" borderId="0" xfId="0" applyNumberFormat="1" applyFont="1" applyFill="1" applyAlignment="1">
      <alignment horizontal="center" vertical="center"/>
    </xf>
    <xf numFmtId="174" fontId="12" fillId="48" borderId="0" xfId="0" applyNumberFormat="1" applyFont="1" applyFill="1" applyAlignment="1">
      <alignment horizontal="center"/>
    </xf>
    <xf numFmtId="182" fontId="12" fillId="48" borderId="0" xfId="300" applyNumberFormat="1" applyFont="1" applyFill="1" applyAlignment="1">
      <alignment horizontal="center"/>
    </xf>
    <xf numFmtId="0" fontId="12" fillId="48" borderId="19" xfId="0" applyFont="1" applyFill="1" applyBorder="1" applyAlignment="1">
      <alignment horizontal="center" vertical="center"/>
    </xf>
    <xf numFmtId="193" fontId="12" fillId="48" borderId="0" xfId="300" applyNumberFormat="1" applyFont="1" applyFill="1" applyBorder="1" applyAlignment="1">
      <alignment horizontal="center" vertical="center"/>
    </xf>
    <xf numFmtId="3" fontId="8" fillId="48" borderId="0" xfId="300" applyNumberFormat="1" applyFont="1" applyFill="1" applyBorder="1" applyAlignment="1">
      <alignment horizontal="right" vertical="center" indent="1"/>
    </xf>
    <xf numFmtId="3" fontId="11" fillId="48" borderId="54" xfId="300" applyNumberFormat="1" applyFont="1" applyFill="1" applyBorder="1" applyAlignment="1">
      <alignment horizontal="right" vertical="center" indent="1"/>
    </xf>
    <xf numFmtId="3" fontId="8" fillId="48" borderId="54" xfId="300" applyNumberFormat="1" applyFont="1" applyFill="1" applyBorder="1" applyAlignment="1">
      <alignment horizontal="right" vertical="center" indent="1"/>
    </xf>
    <xf numFmtId="3" fontId="11" fillId="48" borderId="62" xfId="300" applyNumberFormat="1" applyFont="1" applyFill="1" applyBorder="1" applyAlignment="1">
      <alignment horizontal="right" vertical="center" indent="1"/>
    </xf>
    <xf numFmtId="3" fontId="8" fillId="48" borderId="62" xfId="300" applyNumberFormat="1" applyFont="1" applyFill="1" applyBorder="1" applyAlignment="1">
      <alignment horizontal="right" vertical="center" indent="1"/>
    </xf>
    <xf numFmtId="3" fontId="33" fillId="48" borderId="62" xfId="300" applyNumberFormat="1" applyFont="1" applyFill="1" applyBorder="1" applyAlignment="1">
      <alignment horizontal="right" vertical="center" indent="1"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0" borderId="22" xfId="323" applyFont="1" applyBorder="1" applyAlignment="1">
      <alignment horizontal="left" vertical="center" indent="3"/>
      <protection/>
    </xf>
    <xf numFmtId="14" fontId="99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9" fillId="48" borderId="0" xfId="289" applyFont="1" applyFill="1" applyAlignment="1" applyProtection="1">
      <alignment horizontal="left" vertical="center"/>
      <protection/>
    </xf>
    <xf numFmtId="14" fontId="0" fillId="47" borderId="0" xfId="0" applyNumberFormat="1" applyFont="1" applyFill="1" applyAlignment="1">
      <alignment horizontal="left" vertical="center" wrapText="1"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4" fontId="98" fillId="48" borderId="0" xfId="0" applyNumberFormat="1" applyFont="1" applyFill="1" applyAlignment="1">
      <alignment horizontal="center" vertical="center" wrapText="1"/>
    </xf>
    <xf numFmtId="0" fontId="3" fillId="48" borderId="63" xfId="331" applyFont="1" applyFill="1" applyBorder="1" applyAlignment="1">
      <alignment horizontal="center" vertical="center"/>
      <protection/>
    </xf>
    <xf numFmtId="0" fontId="3" fillId="48" borderId="64" xfId="331" applyFont="1" applyFill="1" applyBorder="1" applyAlignment="1">
      <alignment horizontal="center" vertical="center"/>
      <protection/>
    </xf>
    <xf numFmtId="0" fontId="3" fillId="48" borderId="65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6" xfId="323" applyFont="1" applyFill="1" applyBorder="1" applyAlignment="1">
      <alignment horizontal="center" vertical="center"/>
      <protection/>
    </xf>
    <xf numFmtId="0" fontId="6" fillId="47" borderId="53" xfId="323" applyFont="1" applyFill="1" applyBorder="1" applyAlignment="1">
      <alignment horizontal="center" vertical="center"/>
      <protection/>
    </xf>
    <xf numFmtId="37" fontId="6" fillId="47" borderId="51" xfId="300" applyNumberFormat="1" applyFont="1" applyFill="1" applyBorder="1" applyAlignment="1">
      <alignment horizontal="right" vertical="center" wrapText="1" indent="1"/>
    </xf>
    <xf numFmtId="37" fontId="6" fillId="47" borderId="53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37" fontId="6" fillId="47" borderId="45" xfId="300" applyNumberFormat="1" applyFont="1" applyFill="1" applyBorder="1" applyAlignment="1">
      <alignment horizontal="right" vertical="center" wrapText="1" indent="1"/>
    </xf>
    <xf numFmtId="37" fontId="6" fillId="47" borderId="44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56" xfId="300" applyNumberFormat="1" applyFont="1" applyFill="1" applyBorder="1" applyAlignment="1">
      <alignment horizontal="right" vertical="center" wrapText="1" indent="1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3" xfId="300" applyNumberFormat="1" applyFont="1" applyFill="1" applyBorder="1" applyAlignment="1">
      <alignment horizontal="right" vertical="center" wrapText="1" indent="1"/>
    </xf>
    <xf numFmtId="0" fontId="6" fillId="47" borderId="67" xfId="323" applyFont="1" applyFill="1" applyBorder="1" applyAlignment="1">
      <alignment horizontal="center" vertical="center"/>
      <protection/>
    </xf>
    <xf numFmtId="0" fontId="6" fillId="47" borderId="40" xfId="323" applyFont="1" applyFill="1" applyBorder="1" applyAlignment="1">
      <alignment horizontal="center" vertical="center"/>
      <protection/>
    </xf>
    <xf numFmtId="37" fontId="6" fillId="47" borderId="48" xfId="300" applyNumberFormat="1" applyFont="1" applyFill="1" applyBorder="1" applyAlignment="1">
      <alignment horizontal="right" vertical="center" wrapText="1" indent="1"/>
    </xf>
    <xf numFmtId="37" fontId="6" fillId="47" borderId="47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0" xfId="300" applyNumberFormat="1" applyFont="1" applyFill="1" applyBorder="1" applyAlignment="1">
      <alignment horizontal="right" vertical="center" wrapText="1" indent="1"/>
    </xf>
    <xf numFmtId="0" fontId="6" fillId="47" borderId="59" xfId="323" applyFont="1" applyFill="1" applyBorder="1" applyAlignment="1">
      <alignment horizontal="center" vertical="center" wrapText="1"/>
      <protection/>
    </xf>
    <xf numFmtId="0" fontId="6" fillId="47" borderId="60" xfId="323" applyFont="1" applyFill="1" applyBorder="1" applyAlignment="1">
      <alignment horizontal="center" vertical="center" wrapText="1"/>
      <protection/>
    </xf>
    <xf numFmtId="0" fontId="6" fillId="47" borderId="68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57" xfId="323" applyFont="1" applyFill="1" applyBorder="1" applyAlignment="1">
      <alignment horizontal="center" vertical="center"/>
      <protection/>
    </xf>
    <xf numFmtId="0" fontId="6" fillId="47" borderId="47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6" fillId="47" borderId="69" xfId="323" applyFont="1" applyFill="1" applyBorder="1" applyAlignment="1">
      <alignment horizontal="center" vertical="center" wrapText="1"/>
      <protection/>
    </xf>
    <xf numFmtId="0" fontId="6" fillId="47" borderId="44" xfId="323" applyFont="1" applyFill="1" applyBorder="1" applyAlignment="1">
      <alignment horizontal="center" vertical="center" wrapText="1"/>
      <protection/>
    </xf>
    <xf numFmtId="0" fontId="11" fillId="48" borderId="70" xfId="0" applyFont="1" applyFill="1" applyBorder="1" applyAlignment="1">
      <alignment horizontal="center" vertical="center" wrapText="1"/>
    </xf>
    <xf numFmtId="0" fontId="11" fillId="48" borderId="71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11" fillId="48" borderId="72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3" fontId="6" fillId="48" borderId="73" xfId="300" applyNumberFormat="1" applyFont="1" applyFill="1" applyBorder="1" applyAlignment="1">
      <alignment horizontal="right" vertical="center" indent="1"/>
    </xf>
    <xf numFmtId="3" fontId="6" fillId="48" borderId="74" xfId="300" applyNumberFormat="1" applyFont="1" applyFill="1" applyBorder="1" applyAlignment="1">
      <alignment horizontal="right" vertical="center" indent="1"/>
    </xf>
    <xf numFmtId="0" fontId="11" fillId="48" borderId="75" xfId="0" applyFont="1" applyFill="1" applyBorder="1" applyAlignment="1">
      <alignment horizontal="center" vertical="center" wrapText="1"/>
    </xf>
    <xf numFmtId="0" fontId="11" fillId="48" borderId="76" xfId="0" applyFont="1" applyFill="1" applyBorder="1" applyAlignment="1">
      <alignment horizontal="center" vertical="center" wrapText="1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3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6" fillId="48" borderId="70" xfId="0" applyFont="1" applyFill="1" applyBorder="1" applyAlignment="1">
      <alignment horizontal="center" vertical="center" wrapText="1"/>
    </xf>
    <xf numFmtId="0" fontId="6" fillId="48" borderId="71" xfId="0" applyFont="1" applyFill="1" applyBorder="1" applyAlignment="1">
      <alignment horizontal="center" vertical="center" wrapText="1"/>
    </xf>
    <xf numFmtId="0" fontId="11" fillId="48" borderId="77" xfId="0" applyFont="1" applyFill="1" applyBorder="1" applyAlignment="1">
      <alignment horizontal="center" vertical="center" wrapText="1"/>
    </xf>
    <xf numFmtId="0" fontId="11" fillId="48" borderId="78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0" fillId="48" borderId="0" xfId="0" applyFont="1" applyFill="1" applyAlignment="1">
      <alignment horizontal="left" vertical="center" wrapText="1"/>
    </xf>
    <xf numFmtId="216" fontId="6" fillId="48" borderId="21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216" fontId="6" fillId="48" borderId="22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38" xfId="323" applyFont="1" applyFill="1" applyBorder="1" applyAlignment="1">
      <alignment horizontal="left" vertical="center" indent="1"/>
      <protection/>
    </xf>
    <xf numFmtId="0" fontId="6" fillId="48" borderId="56" xfId="323" applyFont="1" applyFill="1" applyBorder="1" applyAlignment="1">
      <alignment horizontal="left" vertical="center" indent="1"/>
      <protection/>
    </xf>
    <xf numFmtId="3" fontId="6" fillId="48" borderId="51" xfId="300" applyNumberFormat="1" applyFont="1" applyFill="1" applyBorder="1" applyAlignment="1">
      <alignment horizontal="right" vertical="center" indent="1"/>
    </xf>
    <xf numFmtId="3" fontId="6" fillId="48" borderId="79" xfId="300" applyNumberFormat="1" applyFont="1" applyFill="1" applyBorder="1" applyAlignment="1">
      <alignment horizontal="right" vertical="center" indent="1"/>
    </xf>
    <xf numFmtId="0" fontId="6" fillId="48" borderId="20" xfId="323" applyFont="1" applyFill="1" applyBorder="1" applyAlignment="1">
      <alignment horizontal="left" vertical="center" indent="1"/>
      <protection/>
    </xf>
    <xf numFmtId="0" fontId="6" fillId="48" borderId="24" xfId="323" applyFont="1" applyFill="1" applyBorder="1" applyAlignment="1">
      <alignment horizontal="left" vertical="center" indent="1"/>
      <protection/>
    </xf>
    <xf numFmtId="3" fontId="6" fillId="48" borderId="53" xfId="300" applyNumberFormat="1" applyFont="1" applyFill="1" applyBorder="1" applyAlignment="1">
      <alignment horizontal="right" vertical="center" indent="1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"/>
          <c:y val="0.09775"/>
          <c:w val="0.491"/>
          <c:h val="0.79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7503.9574995600005</c:v>
                </c:pt>
                <c:pt idx="1">
                  <c:v>1914.59361202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25"/>
          <c:w val="0.4937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3947.9752768000003</c:v>
                </c:pt>
                <c:pt idx="1">
                  <c:v>5470.57583478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525"/>
          <c:y val="0.09675"/>
          <c:w val="0.50225"/>
          <c:h val="0.79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8401.49816565</c:v>
                </c:pt>
                <c:pt idx="1">
                  <c:v>1017.05294593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"/>
          <c:y val="0.09725"/>
          <c:w val="0.49725"/>
          <c:h val="0.79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4159.75154628</c:v>
                </c:pt>
                <c:pt idx="1">
                  <c:v>5258.7995653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5258.7995653</c:v>
                </c:pt>
                <c:pt idx="1">
                  <c:v>2564.01694584</c:v>
                </c:pt>
                <c:pt idx="2">
                  <c:v>461.86420362999996</c:v>
                </c:pt>
                <c:pt idx="3">
                  <c:v>434.55186432000005</c:v>
                </c:pt>
                <c:pt idx="4">
                  <c:v>699.31853249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7324.39819466</c:v>
                </c:pt>
                <c:pt idx="1">
                  <c:v>1640.6773207400001</c:v>
                </c:pt>
                <c:pt idx="2">
                  <c:v>58.99998963</c:v>
                </c:pt>
                <c:pt idx="3">
                  <c:v>394.47560654999995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725"/>
          <c:y val="0.136"/>
          <c:w val="0.77575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'DEP-C1'!$C$12:$BU$13</c:f>
              <c:multiLvlStrCache/>
            </c:multiLvlStrRef>
          </c:cat>
          <c:val>
            <c:numRef>
              <c:f>'DEP-C1'!$C$15:$BU$15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'DEP-C1'!$C$12:$BU$13</c:f>
              <c:multiLvlStrCache/>
            </c:multiLvlStrRef>
          </c:cat>
          <c:val>
            <c:numRef>
              <c:f>'DEP-C1'!$C$16:$BU$16</c:f>
              <c:numCache/>
            </c:numRef>
          </c:val>
        </c:ser>
        <c:axId val="4434974"/>
        <c:axId val="39914767"/>
      </c:barChart>
      <c:catAx>
        <c:axId val="443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14767"/>
        <c:crosses val="autoZero"/>
        <c:auto val="1"/>
        <c:lblOffset val="100"/>
        <c:tickLblSkip val="1"/>
        <c:noMultiLvlLbl val="0"/>
      </c:catAx>
      <c:valAx>
        <c:axId val="39914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4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39375"/>
          <c:w val="0.192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9022024.xls#Indice!B6" /><Relationship Id="rId3" Type="http://schemas.openxmlformats.org/officeDocument/2006/relationships/hyperlink" Target="#Reporte_Deuda_Empresas_SG_29022024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9022024.xls#Indice!B6" /><Relationship Id="rId3" Type="http://schemas.openxmlformats.org/officeDocument/2006/relationships/hyperlink" Target="#Reporte_Deuda_Empresas_SG_29022024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9022024.xls#Indice!B6" /><Relationship Id="rId3" Type="http://schemas.openxmlformats.org/officeDocument/2006/relationships/hyperlink" Target="#Reporte_Deuda_Empresas_SG_29022024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9022024.xls#Indice!B6" /><Relationship Id="rId3" Type="http://schemas.openxmlformats.org/officeDocument/2006/relationships/hyperlink" Target="#Reporte_Deuda_Empresas_SG_29022024.xls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9022024.xls#Indice!B6" /><Relationship Id="rId3" Type="http://schemas.openxmlformats.org/officeDocument/2006/relationships/hyperlink" Target="#Reporte_Deuda_Empresas_SG_29022024.xls#Indice!B6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jpeg" /><Relationship Id="rId8" Type="http://schemas.openxmlformats.org/officeDocument/2006/relationships/hyperlink" Target="#Reporte_Deuda_Empresas_SG_29022024.xls#Indice!B6" /><Relationship Id="rId9" Type="http://schemas.openxmlformats.org/officeDocument/2006/relationships/hyperlink" Target="#Reporte_Deuda_Empresas_SG_29022024.xls#Indice!B6" /><Relationship Id="rId10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29022024.xls#Indice!B6" /><Relationship Id="rId4" Type="http://schemas.openxmlformats.org/officeDocument/2006/relationships/hyperlink" Target="#Reporte_Deuda_Empresas_SG_29022024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9022024.xls#Indice!B6" /><Relationship Id="rId3" Type="http://schemas.openxmlformats.org/officeDocument/2006/relationships/hyperlink" Target="#Reporte_Deuda_Empresas_SG_29022024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9022024.xls#Indice!B6" /><Relationship Id="rId3" Type="http://schemas.openxmlformats.org/officeDocument/2006/relationships/hyperlink" Target="#Reporte_Deuda_Empresas_SG_29022024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9022024.xls#Indice!B6" /><Relationship Id="rId3" Type="http://schemas.openxmlformats.org/officeDocument/2006/relationships/hyperlink" Target="#Reporte_Deuda_Empresas_SG_29022024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9022024.xls#Indice!B6" /><Relationship Id="rId3" Type="http://schemas.openxmlformats.org/officeDocument/2006/relationships/hyperlink" Target="#Reporte_Deuda_Empresas_SG_29022024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6191250</xdr:colOff>
      <xdr:row>0</xdr:row>
      <xdr:rowOff>152400</xdr:rowOff>
    </xdr:from>
    <xdr:to>
      <xdr:col>1</xdr:col>
      <xdr:colOff>6591300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114300</xdr:rowOff>
    </xdr:from>
    <xdr:to>
      <xdr:col>3</xdr:col>
      <xdr:colOff>1066800</xdr:colOff>
      <xdr:row>1</xdr:row>
      <xdr:rowOff>200025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14300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5534025</xdr:colOff>
      <xdr:row>0</xdr:row>
      <xdr:rowOff>114300</xdr:rowOff>
    </xdr:from>
    <xdr:to>
      <xdr:col>1</xdr:col>
      <xdr:colOff>5886450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4300"/>
          <a:ext cx="3524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114300</xdr:rowOff>
    </xdr:from>
    <xdr:to>
      <xdr:col>6</xdr:col>
      <xdr:colOff>381000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43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85725</xdr:rowOff>
    </xdr:from>
    <xdr:to>
      <xdr:col>6</xdr:col>
      <xdr:colOff>390525</xdr:colOff>
      <xdr:row>1</xdr:row>
      <xdr:rowOff>190500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324100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582025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553450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324100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419725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419725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1133475</xdr:colOff>
      <xdr:row>0</xdr:row>
      <xdr:rowOff>114300</xdr:rowOff>
    </xdr:from>
    <xdr:to>
      <xdr:col>6</xdr:col>
      <xdr:colOff>161925</xdr:colOff>
      <xdr:row>2</xdr:row>
      <xdr:rowOff>76200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2</xdr:row>
      <xdr:rowOff>104775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61</xdr:col>
      <xdr:colOff>9525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21920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171450</xdr:colOff>
      <xdr:row>0</xdr:row>
      <xdr:rowOff>123825</xdr:rowOff>
    </xdr:from>
    <xdr:to>
      <xdr:col>17</xdr:col>
      <xdr:colOff>561975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23825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17</xdr:col>
      <xdr:colOff>104775</xdr:colOff>
      <xdr:row>2</xdr:row>
      <xdr:rowOff>114300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38100"/>
          <a:ext cx="545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114300</xdr:rowOff>
    </xdr:from>
    <xdr:to>
      <xdr:col>4</xdr:col>
      <xdr:colOff>95250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133350</xdr:rowOff>
    </xdr:from>
    <xdr:to>
      <xdr:col>3</xdr:col>
      <xdr:colOff>1057275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33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104775</xdr:rowOff>
    </xdr:from>
    <xdr:to>
      <xdr:col>2</xdr:col>
      <xdr:colOff>1095375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114300</xdr:rowOff>
    </xdr:from>
    <xdr:to>
      <xdr:col>3</xdr:col>
      <xdr:colOff>942975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28"/>
      <c r="C4" s="128"/>
      <c r="D4" s="216"/>
    </row>
    <row r="5" spans="2:4" s="4" customFormat="1" ht="12.75" customHeight="1">
      <c r="B5" s="128"/>
      <c r="C5" s="128"/>
      <c r="D5" s="128"/>
    </row>
    <row r="6" spans="2:7" s="4" customFormat="1" ht="24.75" customHeight="1">
      <c r="B6" s="557" t="str">
        <f>+Portada!$B$6</f>
        <v>DEUDA DE LAS EMPRESAS PÚBLICAS</v>
      </c>
      <c r="C6" s="557"/>
      <c r="D6" s="557"/>
      <c r="E6" s="557"/>
      <c r="F6" s="557"/>
      <c r="G6" s="557"/>
    </row>
    <row r="7" spans="2:7" s="4" customFormat="1" ht="24.75" customHeight="1">
      <c r="B7" s="558" t="s">
        <v>261</v>
      </c>
      <c r="C7" s="558"/>
      <c r="D7" s="558"/>
      <c r="E7" s="558"/>
      <c r="F7" s="558"/>
      <c r="G7" s="558"/>
    </row>
    <row r="8" spans="2:5" s="4" customFormat="1" ht="15.75" customHeight="1">
      <c r="B8" s="242"/>
      <c r="C8" s="242"/>
      <c r="D8" s="482"/>
      <c r="E8" s="128"/>
    </row>
    <row r="9" spans="2:5" ht="19.5" customHeight="1">
      <c r="B9" s="84"/>
      <c r="C9" s="84"/>
      <c r="D9" s="394" t="s">
        <v>65</v>
      </c>
      <c r="E9" s="84"/>
    </row>
    <row r="10" spans="2:5" s="7" customFormat="1" ht="19.5" customHeight="1">
      <c r="B10" s="180"/>
      <c r="C10" s="180"/>
      <c r="D10" s="394" t="s">
        <v>170</v>
      </c>
      <c r="E10" s="71"/>
    </row>
    <row r="11" spans="2:5" s="7" customFormat="1" ht="19.5" customHeight="1">
      <c r="B11" s="181"/>
      <c r="C11" s="180"/>
      <c r="D11" s="394" t="s">
        <v>171</v>
      </c>
      <c r="E11" s="71"/>
    </row>
    <row r="12" spans="2:5" s="7" customFormat="1" ht="9.75" customHeight="1">
      <c r="B12" s="181"/>
      <c r="C12" s="180"/>
      <c r="D12" s="308"/>
      <c r="E12" s="71"/>
    </row>
    <row r="13" spans="2:8" s="7" customFormat="1" ht="19.5" customHeight="1">
      <c r="B13" s="180" t="s">
        <v>11</v>
      </c>
      <c r="C13" s="180" t="s">
        <v>8</v>
      </c>
      <c r="D13" s="556" t="s">
        <v>210</v>
      </c>
      <c r="E13" s="556"/>
      <c r="F13" s="556"/>
      <c r="G13" s="556"/>
      <c r="H13" s="556"/>
    </row>
    <row r="14" spans="2:6" s="7" customFormat="1" ht="19.5" customHeight="1">
      <c r="B14" s="180" t="s">
        <v>12</v>
      </c>
      <c r="C14" s="180" t="s">
        <v>8</v>
      </c>
      <c r="D14" s="556" t="s">
        <v>150</v>
      </c>
      <c r="E14" s="556"/>
      <c r="F14" s="556"/>
    </row>
    <row r="15" spans="2:6" s="7" customFormat="1" ht="19.5" customHeight="1">
      <c r="B15" s="180" t="s">
        <v>13</v>
      </c>
      <c r="C15" s="180" t="s">
        <v>8</v>
      </c>
      <c r="D15" s="559" t="s">
        <v>37</v>
      </c>
      <c r="E15" s="559"/>
      <c r="F15" s="559"/>
    </row>
    <row r="16" spans="2:6" s="7" customFormat="1" ht="19.5" customHeight="1">
      <c r="B16" s="180" t="s">
        <v>14</v>
      </c>
      <c r="C16" s="180" t="s">
        <v>8</v>
      </c>
      <c r="D16" s="559" t="s">
        <v>32</v>
      </c>
      <c r="E16" s="559"/>
      <c r="F16" s="559"/>
    </row>
    <row r="17" spans="2:6" s="7" customFormat="1" ht="19.5" customHeight="1">
      <c r="B17" s="180" t="s">
        <v>89</v>
      </c>
      <c r="C17" s="180" t="s">
        <v>8</v>
      </c>
      <c r="D17" s="559" t="s">
        <v>1</v>
      </c>
      <c r="E17" s="559"/>
      <c r="F17" s="559"/>
    </row>
    <row r="18" spans="2:6" s="7" customFormat="1" ht="19.5" customHeight="1">
      <c r="B18" s="180" t="s">
        <v>59</v>
      </c>
      <c r="C18" s="180" t="s">
        <v>8</v>
      </c>
      <c r="D18" s="559" t="s">
        <v>57</v>
      </c>
      <c r="E18" s="559"/>
      <c r="F18" s="559"/>
    </row>
    <row r="19" spans="2:6" s="7" customFormat="1" ht="19.5" customHeight="1">
      <c r="B19" s="180" t="s">
        <v>15</v>
      </c>
      <c r="C19" s="180" t="s">
        <v>8</v>
      </c>
      <c r="D19" s="559" t="s">
        <v>103</v>
      </c>
      <c r="E19" s="559"/>
      <c r="F19" s="559"/>
    </row>
    <row r="20" spans="2:6" s="7" customFormat="1" ht="19.5" customHeight="1">
      <c r="B20" s="180" t="s">
        <v>16</v>
      </c>
      <c r="C20" s="180" t="s">
        <v>8</v>
      </c>
      <c r="D20" s="559" t="s">
        <v>58</v>
      </c>
      <c r="E20" s="559"/>
      <c r="F20" s="559"/>
    </row>
    <row r="21" spans="2:5" ht="15">
      <c r="B21" s="84"/>
      <c r="C21" s="84"/>
      <c r="D21" s="182"/>
      <c r="E21" s="84"/>
    </row>
    <row r="22" spans="2:5" ht="12.75">
      <c r="B22" s="84"/>
      <c r="C22" s="84"/>
      <c r="D22" s="183"/>
      <c r="E22" s="84"/>
    </row>
    <row r="23" spans="2:5" ht="12.75">
      <c r="B23" s="84"/>
      <c r="C23" s="84"/>
      <c r="D23" s="183"/>
      <c r="E23" s="84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29022024.xls#Resumen!B5" display="CUADROS RESUMEN"/>
    <hyperlink ref="D11" location="Reporte_Deuda_Empresas_SG_29022024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29022024.xls#Portada!B6" display="PORTADA"/>
    <hyperlink ref="D19" location="'Grupo Acreedor'!A1" display="POR GRUPO DEL ACREEDOR"/>
    <hyperlink ref="D14:F14" location="Reporte_Deuda_Empresas_SG_29022024.xls#'DEP-C2'!B5" display="POR TIPO DE DEUDA Y TIPO DE EMPRESA"/>
    <hyperlink ref="D16:F16" location="'DEP-C4'!B5" display="POR TIPO DE EMPRESA Y ACREEDOR"/>
    <hyperlink ref="D15:F15" location="Reporte_Deuda_Empresas_SG_29022024.xls#'DEP-C3'!B5" display="POR TIPO DE MONEDA"/>
    <hyperlink ref="D17:F17" location="Reporte_Deuda_Empresas_SG_29022024.xls#'DEP-C5'!B5" display="POR GRUPO EMPRESARIAL DEL DEUDOR"/>
    <hyperlink ref="D18:F18" location="Reporte_Deuda_Empresas_SG_29022024.xls#'DEP-C6'!B5" display="POR GRUPO EMPRESARIAL Y ENTIDAD DEUDORA"/>
    <hyperlink ref="D19:F19" location="Reporte_Deuda_Empresas_SG_29022024.xls#'DEP-C7'!B5" display="POR TIPO DE EMPRESA Y GRUPO DEL ACREEDOR "/>
    <hyperlink ref="D13:F13" r:id="rId1" display="EVOLUCIÓN DE LA DEUDA DE LAS EMPRESAS PÚBLICAS"/>
    <hyperlink ref="D13:H13" location="Reporte_Deuda_Empresas_SG_29022024.xls#'DEP-C1'!B5" display="EVOLUCIÓN DE LA DEUDA DE LAS EMPRESAS PÚBLICAS - POR TIPO DE DEUDA"/>
    <hyperlink ref="D20:F20" location="Reporte_Deuda_Empresas_SG_29022024.xls#'DEP-C8'!B5" display="POR TIPO DE CONCERTACIÓN Y TIPO DE EMPRES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3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5" customWidth="1"/>
    <col min="2" max="2" width="106.8515625" style="85" bestFit="1" customWidth="1"/>
    <col min="3" max="3" width="18.57421875" style="85" customWidth="1"/>
    <col min="4" max="5" width="20.7109375" style="85" customWidth="1"/>
    <col min="6" max="6" width="11.421875" style="84" customWidth="1"/>
    <col min="7" max="16384" width="11.421875" style="85" customWidth="1"/>
  </cols>
  <sheetData>
    <row r="1" spans="2:3" ht="12.75">
      <c r="B1" s="101"/>
      <c r="C1" s="101"/>
    </row>
    <row r="2" spans="2:3" ht="12.75">
      <c r="B2" s="101"/>
      <c r="C2" s="101"/>
    </row>
    <row r="3" spans="2:3" ht="12.75">
      <c r="B3" s="101"/>
      <c r="C3" s="101"/>
    </row>
    <row r="4" spans="2:3" ht="24.75" customHeight="1">
      <c r="B4" s="101"/>
      <c r="C4" s="101"/>
    </row>
    <row r="5" spans="2:5" ht="18">
      <c r="B5" s="127" t="s">
        <v>59</v>
      </c>
      <c r="C5" s="127"/>
      <c r="D5" s="127"/>
      <c r="E5" s="127"/>
    </row>
    <row r="6" spans="2:6" s="87" customFormat="1" ht="18.75">
      <c r="B6" s="310" t="s">
        <v>133</v>
      </c>
      <c r="C6" s="310"/>
      <c r="D6" s="310"/>
      <c r="E6" s="310"/>
      <c r="F6" s="86"/>
    </row>
    <row r="7" spans="2:6" s="87" customFormat="1" ht="18.75">
      <c r="B7" s="310" t="s">
        <v>132</v>
      </c>
      <c r="C7" s="310"/>
      <c r="D7" s="310"/>
      <c r="E7" s="256"/>
      <c r="F7" s="86"/>
    </row>
    <row r="8" spans="2:6" s="87" customFormat="1" ht="18.75">
      <c r="B8" s="334" t="s">
        <v>57</v>
      </c>
      <c r="C8" s="354"/>
      <c r="D8" s="354"/>
      <c r="E8" s="354"/>
      <c r="F8" s="86"/>
    </row>
    <row r="9" spans="2:6" s="87" customFormat="1" ht="18.75">
      <c r="B9" s="131" t="str">
        <f>+'DEP-C2'!B9</f>
        <v>Al 29 de febrero de 2024</v>
      </c>
      <c r="C9" s="355"/>
      <c r="D9" s="261"/>
      <c r="E9" s="261"/>
      <c r="F9" s="309">
        <f>+Portada!H39</f>
        <v>3.782</v>
      </c>
    </row>
    <row r="10" spans="2:5" ht="9.75" customHeight="1">
      <c r="B10" s="635"/>
      <c r="C10" s="635"/>
      <c r="D10" s="635"/>
      <c r="E10" s="635"/>
    </row>
    <row r="11" spans="2:5" ht="18" customHeight="1">
      <c r="B11" s="633" t="s">
        <v>94</v>
      </c>
      <c r="C11" s="633" t="s">
        <v>26</v>
      </c>
      <c r="D11" s="644" t="s">
        <v>85</v>
      </c>
      <c r="E11" s="645" t="s">
        <v>161</v>
      </c>
    </row>
    <row r="12" spans="2:6" s="80" customFormat="1" ht="18" customHeight="1">
      <c r="B12" s="634"/>
      <c r="C12" s="634"/>
      <c r="D12" s="628"/>
      <c r="E12" s="646"/>
      <c r="F12" s="88"/>
    </row>
    <row r="13" spans="2:6" s="80" customFormat="1" ht="9.75" customHeight="1">
      <c r="B13" s="108"/>
      <c r="C13" s="259"/>
      <c r="D13" s="92"/>
      <c r="E13" s="262"/>
      <c r="F13" s="88"/>
    </row>
    <row r="14" spans="2:6" s="65" customFormat="1" ht="16.5" customHeight="1">
      <c r="B14" s="360" t="s">
        <v>211</v>
      </c>
      <c r="C14" s="528"/>
      <c r="D14" s="549">
        <f>SUM(D15:D28)</f>
        <v>4337739.5084</v>
      </c>
      <c r="E14" s="369">
        <f>SUM(E15:E28)</f>
        <v>16405330.820768803</v>
      </c>
      <c r="F14" s="71"/>
    </row>
    <row r="15" spans="2:6" s="65" customFormat="1" ht="16.5" customHeight="1">
      <c r="B15" s="91" t="s">
        <v>166</v>
      </c>
      <c r="C15" s="534" t="s">
        <v>90</v>
      </c>
      <c r="D15" s="548">
        <v>1973111.49778</v>
      </c>
      <c r="E15" s="370">
        <f aca="true" t="shared" si="0" ref="E15:E28">ROUND(D15*$F$9,8)</f>
        <v>7462307.68460396</v>
      </c>
      <c r="F15" s="71"/>
    </row>
    <row r="16" spans="2:6" s="65" customFormat="1" ht="16.5" customHeight="1">
      <c r="B16" s="91" t="s">
        <v>205</v>
      </c>
      <c r="C16" s="534" t="s">
        <v>90</v>
      </c>
      <c r="D16" s="548">
        <v>1862187.1906399997</v>
      </c>
      <c r="E16" s="370">
        <f t="shared" si="0"/>
        <v>7042791.95500048</v>
      </c>
      <c r="F16" s="71"/>
    </row>
    <row r="17" spans="2:6" s="65" customFormat="1" ht="16.5" customHeight="1">
      <c r="B17" s="91" t="s">
        <v>203</v>
      </c>
      <c r="C17" s="534" t="s">
        <v>91</v>
      </c>
      <c r="D17" s="548">
        <v>379904.45773</v>
      </c>
      <c r="E17" s="370">
        <f t="shared" si="0"/>
        <v>1436798.65913486</v>
      </c>
      <c r="F17" s="71"/>
    </row>
    <row r="18" spans="2:6" s="65" customFormat="1" ht="16.5" customHeight="1">
      <c r="B18" s="91" t="s">
        <v>167</v>
      </c>
      <c r="C18" s="534" t="s">
        <v>91</v>
      </c>
      <c r="D18" s="548">
        <v>26692.22633</v>
      </c>
      <c r="E18" s="370">
        <f t="shared" si="0"/>
        <v>100949.99998006</v>
      </c>
      <c r="F18" s="71"/>
    </row>
    <row r="19" spans="2:6" s="65" customFormat="1" ht="16.5" customHeight="1">
      <c r="B19" s="91" t="s">
        <v>191</v>
      </c>
      <c r="C19" s="534" t="s">
        <v>91</v>
      </c>
      <c r="D19" s="548">
        <v>25411.70126</v>
      </c>
      <c r="E19" s="370">
        <f t="shared" si="0"/>
        <v>96107.05416532</v>
      </c>
      <c r="F19" s="71"/>
    </row>
    <row r="20" spans="2:6" s="65" customFormat="1" ht="16.5" customHeight="1">
      <c r="B20" s="91" t="s">
        <v>190</v>
      </c>
      <c r="C20" s="534" t="s">
        <v>91</v>
      </c>
      <c r="D20" s="548">
        <v>17004.51416</v>
      </c>
      <c r="E20" s="370">
        <f t="shared" si="0"/>
        <v>64311.07255312</v>
      </c>
      <c r="F20" s="71"/>
    </row>
    <row r="21" spans="2:6" s="65" customFormat="1" ht="16.5" customHeight="1">
      <c r="B21" s="91" t="s">
        <v>247</v>
      </c>
      <c r="C21" s="534" t="s">
        <v>91</v>
      </c>
      <c r="D21" s="548">
        <v>15203.59598</v>
      </c>
      <c r="E21" s="370">
        <f t="shared" si="0"/>
        <v>57499.99999636</v>
      </c>
      <c r="F21" s="71"/>
    </row>
    <row r="22" spans="2:6" s="65" customFormat="1" ht="16.5" customHeight="1">
      <c r="B22" s="91" t="s">
        <v>165</v>
      </c>
      <c r="C22" s="534" t="s">
        <v>91</v>
      </c>
      <c r="D22" s="548">
        <v>11954.54082</v>
      </c>
      <c r="E22" s="370">
        <f t="shared" si="0"/>
        <v>45212.07338124</v>
      </c>
      <c r="F22" s="71"/>
    </row>
    <row r="23" spans="2:6" s="65" customFormat="1" ht="16.5" customHeight="1">
      <c r="B23" s="91" t="s">
        <v>122</v>
      </c>
      <c r="C23" s="534" t="s">
        <v>90</v>
      </c>
      <c r="D23" s="548">
        <v>10878.5979</v>
      </c>
      <c r="E23" s="370">
        <f t="shared" si="0"/>
        <v>41142.8572578</v>
      </c>
      <c r="F23" s="71"/>
    </row>
    <row r="24" spans="2:6" s="65" customFormat="1" ht="16.5" customHeight="1">
      <c r="B24" s="91" t="s">
        <v>164</v>
      </c>
      <c r="C24" s="534" t="s">
        <v>91</v>
      </c>
      <c r="D24" s="548">
        <v>7761.20856</v>
      </c>
      <c r="E24" s="370">
        <f t="shared" si="0"/>
        <v>29352.89077392</v>
      </c>
      <c r="F24" s="71"/>
    </row>
    <row r="25" spans="2:6" s="65" customFormat="1" ht="16.5" customHeight="1">
      <c r="B25" s="91" t="s">
        <v>243</v>
      </c>
      <c r="C25" s="534" t="s">
        <v>91</v>
      </c>
      <c r="D25" s="548">
        <v>3966.15547</v>
      </c>
      <c r="E25" s="370">
        <f t="shared" si="0"/>
        <v>14999.99998754</v>
      </c>
      <c r="F25" s="71"/>
    </row>
    <row r="26" spans="2:6" s="65" customFormat="1" ht="16.5" customHeight="1">
      <c r="B26" s="91" t="s">
        <v>230</v>
      </c>
      <c r="C26" s="534" t="s">
        <v>91</v>
      </c>
      <c r="D26" s="548">
        <v>2656.0650800000003</v>
      </c>
      <c r="E26" s="370">
        <f t="shared" si="0"/>
        <v>10045.23813256</v>
      </c>
      <c r="F26" s="71"/>
    </row>
    <row r="27" spans="2:6" s="65" customFormat="1" ht="16.5" customHeight="1">
      <c r="B27" s="66" t="s">
        <v>155</v>
      </c>
      <c r="C27" s="534" t="s">
        <v>91</v>
      </c>
      <c r="D27" s="548">
        <v>478.93596</v>
      </c>
      <c r="E27" s="370">
        <f t="shared" si="0"/>
        <v>1811.33580072</v>
      </c>
      <c r="F27" s="71"/>
    </row>
    <row r="28" spans="2:6" s="65" customFormat="1" ht="16.5" customHeight="1">
      <c r="B28" s="91" t="s">
        <v>239</v>
      </c>
      <c r="C28" s="534" t="s">
        <v>91</v>
      </c>
      <c r="D28" s="548">
        <v>528.82073</v>
      </c>
      <c r="E28" s="370">
        <f t="shared" si="0"/>
        <v>2000.00000086</v>
      </c>
      <c r="F28" s="71"/>
    </row>
    <row r="29" spans="2:6" s="65" customFormat="1" ht="12" customHeight="1">
      <c r="B29" s="91"/>
      <c r="C29" s="530"/>
      <c r="D29" s="550"/>
      <c r="E29" s="370"/>
      <c r="F29" s="71"/>
    </row>
    <row r="30" spans="2:7" s="65" customFormat="1" ht="16.5" customHeight="1">
      <c r="B30" s="360" t="s">
        <v>113</v>
      </c>
      <c r="C30" s="528"/>
      <c r="D30" s="549">
        <f>SUM(D31:D42)</f>
        <v>52647.54616999999</v>
      </c>
      <c r="E30" s="369">
        <f>SUM(E31:E42)</f>
        <v>199113.01961494</v>
      </c>
      <c r="F30" s="89"/>
      <c r="G30" s="89"/>
    </row>
    <row r="31" spans="2:9" s="90" customFormat="1" ht="16.5" customHeight="1">
      <c r="B31" s="91" t="s">
        <v>194</v>
      </c>
      <c r="C31" s="534" t="s">
        <v>91</v>
      </c>
      <c r="D31" s="548">
        <v>29986.317250000004</v>
      </c>
      <c r="E31" s="370">
        <f aca="true" t="shared" si="1" ref="E31:E42">ROUND(D31*$F$9,8)</f>
        <v>113408.2518395</v>
      </c>
      <c r="F31" s="89"/>
      <c r="G31" s="89"/>
      <c r="H31" s="65"/>
      <c r="I31" s="65"/>
    </row>
    <row r="32" spans="2:9" s="90" customFormat="1" ht="16.5" customHeight="1">
      <c r="B32" s="91" t="s">
        <v>202</v>
      </c>
      <c r="C32" s="534" t="s">
        <v>91</v>
      </c>
      <c r="D32" s="548">
        <v>5016.835410000001</v>
      </c>
      <c r="E32" s="370">
        <f t="shared" si="1"/>
        <v>18973.67152062</v>
      </c>
      <c r="F32" s="89"/>
      <c r="G32" s="89"/>
      <c r="H32" s="65"/>
      <c r="I32" s="65"/>
    </row>
    <row r="33" spans="2:9" s="90" customFormat="1" ht="16.5" customHeight="1">
      <c r="B33" s="91" t="s">
        <v>192</v>
      </c>
      <c r="C33" s="534" t="s">
        <v>91</v>
      </c>
      <c r="D33" s="548">
        <v>4394.8097</v>
      </c>
      <c r="E33" s="370">
        <f t="shared" si="1"/>
        <v>16621.1702854</v>
      </c>
      <c r="F33" s="89"/>
      <c r="G33" s="89"/>
      <c r="H33" s="65"/>
      <c r="I33" s="65"/>
    </row>
    <row r="34" spans="2:9" s="90" customFormat="1" ht="16.5" customHeight="1">
      <c r="B34" s="66" t="s">
        <v>67</v>
      </c>
      <c r="C34" s="534" t="s">
        <v>91</v>
      </c>
      <c r="D34" s="548">
        <v>2803.1507899999997</v>
      </c>
      <c r="E34" s="370">
        <f t="shared" si="1"/>
        <v>10601.51628778</v>
      </c>
      <c r="F34" s="89"/>
      <c r="G34" s="89"/>
      <c r="H34" s="65"/>
      <c r="I34" s="65"/>
    </row>
    <row r="35" spans="2:9" s="90" customFormat="1" ht="16.5" customHeight="1">
      <c r="B35" s="66" t="s">
        <v>200</v>
      </c>
      <c r="C35" s="534" t="s">
        <v>91</v>
      </c>
      <c r="D35" s="548">
        <v>2445.63722</v>
      </c>
      <c r="E35" s="370">
        <f t="shared" si="1"/>
        <v>9249.39996604</v>
      </c>
      <c r="F35" s="89"/>
      <c r="G35" s="89"/>
      <c r="H35" s="65"/>
      <c r="I35" s="65"/>
    </row>
    <row r="36" spans="2:9" s="90" customFormat="1" ht="16.5" customHeight="1">
      <c r="B36" s="91" t="s">
        <v>193</v>
      </c>
      <c r="C36" s="534" t="s">
        <v>91</v>
      </c>
      <c r="D36" s="548">
        <v>2361.45377</v>
      </c>
      <c r="E36" s="370">
        <f t="shared" si="1"/>
        <v>8931.01815814</v>
      </c>
      <c r="F36" s="89"/>
      <c r="G36" s="89"/>
      <c r="H36" s="65"/>
      <c r="I36" s="65"/>
    </row>
    <row r="37" spans="2:9" s="90" customFormat="1" ht="16.5" customHeight="1">
      <c r="B37" s="66" t="s">
        <v>48</v>
      </c>
      <c r="C37" s="534" t="s">
        <v>91</v>
      </c>
      <c r="D37" s="548">
        <v>1986.28152</v>
      </c>
      <c r="E37" s="370">
        <f t="shared" si="1"/>
        <v>7512.11670864</v>
      </c>
      <c r="F37" s="89"/>
      <c r="G37" s="89"/>
      <c r="H37" s="65"/>
      <c r="I37" s="65"/>
    </row>
    <row r="38" spans="2:9" s="90" customFormat="1" ht="16.5" customHeight="1">
      <c r="B38" s="66" t="s">
        <v>43</v>
      </c>
      <c r="C38" s="534" t="s">
        <v>91</v>
      </c>
      <c r="D38" s="548">
        <v>1664.9949199999999</v>
      </c>
      <c r="E38" s="370">
        <f t="shared" si="1"/>
        <v>6297.01078744</v>
      </c>
      <c r="F38" s="89"/>
      <c r="G38" s="89"/>
      <c r="H38" s="65"/>
      <c r="I38" s="65"/>
    </row>
    <row r="39" spans="2:9" s="90" customFormat="1" ht="16.5" customHeight="1">
      <c r="B39" s="66" t="s">
        <v>50</v>
      </c>
      <c r="C39" s="534" t="s">
        <v>91</v>
      </c>
      <c r="D39" s="548">
        <v>1151.83979</v>
      </c>
      <c r="E39" s="370">
        <f t="shared" si="1"/>
        <v>4356.25808578</v>
      </c>
      <c r="F39" s="89"/>
      <c r="G39" s="89"/>
      <c r="H39" s="65"/>
      <c r="I39" s="65"/>
    </row>
    <row r="40" spans="2:9" s="90" customFormat="1" ht="16.5" customHeight="1">
      <c r="B40" s="66" t="s">
        <v>201</v>
      </c>
      <c r="C40" s="534" t="s">
        <v>91</v>
      </c>
      <c r="D40" s="548">
        <v>432.98439</v>
      </c>
      <c r="E40" s="370">
        <f t="shared" si="1"/>
        <v>1637.54696298</v>
      </c>
      <c r="F40" s="89"/>
      <c r="G40" s="89"/>
      <c r="H40" s="65"/>
      <c r="I40" s="65"/>
    </row>
    <row r="41" spans="2:9" s="90" customFormat="1" ht="16.5" customHeight="1">
      <c r="B41" s="66" t="s">
        <v>222</v>
      </c>
      <c r="C41" s="534" t="s">
        <v>91</v>
      </c>
      <c r="D41" s="548">
        <v>401.19525</v>
      </c>
      <c r="E41" s="370">
        <f t="shared" si="1"/>
        <v>1517.3204355</v>
      </c>
      <c r="F41" s="89"/>
      <c r="G41" s="89"/>
      <c r="H41" s="65"/>
      <c r="I41" s="65"/>
    </row>
    <row r="42" spans="2:9" s="90" customFormat="1" ht="16.5" customHeight="1">
      <c r="B42" s="66" t="s">
        <v>42</v>
      </c>
      <c r="C42" s="534" t="s">
        <v>91</v>
      </c>
      <c r="D42" s="548">
        <v>2.04616</v>
      </c>
      <c r="E42" s="370">
        <f t="shared" si="1"/>
        <v>7.73857712</v>
      </c>
      <c r="F42" s="89"/>
      <c r="G42" s="89"/>
      <c r="H42" s="65"/>
      <c r="I42" s="65"/>
    </row>
    <row r="43" spans="2:7" s="65" customFormat="1" ht="12" customHeight="1">
      <c r="B43" s="91"/>
      <c r="C43" s="530"/>
      <c r="D43" s="550"/>
      <c r="E43" s="370"/>
      <c r="F43" s="89"/>
      <c r="G43" s="89"/>
    </row>
    <row r="44" spans="2:9" s="90" customFormat="1" ht="16.5" customHeight="1">
      <c r="B44" s="360" t="s">
        <v>84</v>
      </c>
      <c r="C44" s="528"/>
      <c r="D44" s="506">
        <f>+D45</f>
        <v>4011111.11108</v>
      </c>
      <c r="E44" s="526">
        <f>+E45</f>
        <v>15170022.2221046</v>
      </c>
      <c r="F44" s="89"/>
      <c r="G44" s="89"/>
      <c r="H44" s="65"/>
      <c r="I44" s="65"/>
    </row>
    <row r="45" spans="2:9" s="90" customFormat="1" ht="16.5" customHeight="1">
      <c r="B45" s="91" t="s">
        <v>195</v>
      </c>
      <c r="C45" s="530" t="s">
        <v>91</v>
      </c>
      <c r="D45" s="522">
        <v>4011111.11108</v>
      </c>
      <c r="E45" s="455">
        <f>ROUND(D45*$F$9,8)</f>
        <v>15170022.2221046</v>
      </c>
      <c r="F45" s="89"/>
      <c r="G45" s="89"/>
      <c r="H45" s="65"/>
      <c r="I45" s="65"/>
    </row>
    <row r="46" spans="2:7" s="65" customFormat="1" ht="9.75" customHeight="1">
      <c r="B46" s="82"/>
      <c r="C46" s="83"/>
      <c r="D46" s="459"/>
      <c r="E46" s="458"/>
      <c r="F46" s="89"/>
      <c r="G46" s="430"/>
    </row>
    <row r="47" spans="2:9" s="80" customFormat="1" ht="15" customHeight="1">
      <c r="B47" s="630" t="s">
        <v>60</v>
      </c>
      <c r="C47" s="647"/>
      <c r="D47" s="649">
        <f>+D30+D14+D44</f>
        <v>8401498.165649999</v>
      </c>
      <c r="E47" s="625">
        <f>+E30+E14+E44</f>
        <v>31774466.062488344</v>
      </c>
      <c r="F47" s="89"/>
      <c r="G47" s="430"/>
      <c r="H47" s="65"/>
      <c r="I47" s="65"/>
    </row>
    <row r="48" spans="2:9" s="80" customFormat="1" ht="15" customHeight="1">
      <c r="B48" s="631"/>
      <c r="C48" s="648"/>
      <c r="D48" s="650"/>
      <c r="E48" s="626"/>
      <c r="F48" s="89"/>
      <c r="G48" s="430"/>
      <c r="H48" s="65"/>
      <c r="I48" s="65"/>
    </row>
    <row r="49" spans="2:9" ht="15">
      <c r="B49" s="138"/>
      <c r="C49" s="138"/>
      <c r="D49" s="494"/>
      <c r="E49" s="494"/>
      <c r="F49" s="89"/>
      <c r="G49" s="430"/>
      <c r="H49" s="65"/>
      <c r="I49" s="65"/>
    </row>
    <row r="50" spans="2:9" ht="15">
      <c r="B50" s="138"/>
      <c r="C50" s="138"/>
      <c r="D50" s="440"/>
      <c r="E50" s="408"/>
      <c r="F50" s="89"/>
      <c r="G50" s="430"/>
      <c r="H50" s="65"/>
      <c r="I50" s="65"/>
    </row>
    <row r="51" spans="2:9" ht="15">
      <c r="B51" s="138"/>
      <c r="C51" s="138"/>
      <c r="D51" s="409"/>
      <c r="E51" s="410"/>
      <c r="F51" s="89"/>
      <c r="G51" s="430"/>
      <c r="H51" s="65"/>
      <c r="I51" s="65"/>
    </row>
    <row r="52" spans="2:9" ht="15">
      <c r="B52" s="138"/>
      <c r="C52" s="410"/>
      <c r="D52" s="409"/>
      <c r="E52" s="410"/>
      <c r="F52" s="89"/>
      <c r="G52" s="430"/>
      <c r="H52" s="65"/>
      <c r="I52" s="65"/>
    </row>
    <row r="53" spans="2:9" ht="15">
      <c r="B53" s="138"/>
      <c r="C53" s="138"/>
      <c r="D53" s="411"/>
      <c r="E53" s="411"/>
      <c r="F53" s="89"/>
      <c r="G53" s="65"/>
      <c r="H53" s="65"/>
      <c r="I53" s="65"/>
    </row>
    <row r="54" spans="2:7" ht="18">
      <c r="B54" s="356" t="s">
        <v>118</v>
      </c>
      <c r="C54" s="356"/>
      <c r="D54" s="356"/>
      <c r="E54" s="356"/>
      <c r="F54" s="407"/>
      <c r="G54" s="430"/>
    </row>
    <row r="55" spans="2:7" s="87" customFormat="1" ht="18.75">
      <c r="B55" s="357" t="s">
        <v>133</v>
      </c>
      <c r="C55" s="357"/>
      <c r="D55" s="357"/>
      <c r="E55" s="357"/>
      <c r="F55" s="407"/>
      <c r="G55" s="430"/>
    </row>
    <row r="56" spans="2:7" s="87" customFormat="1" ht="18.75">
      <c r="B56" s="357" t="s">
        <v>134</v>
      </c>
      <c r="C56" s="357"/>
      <c r="D56" s="357"/>
      <c r="E56" s="251"/>
      <c r="F56" s="407"/>
      <c r="G56" s="65"/>
    </row>
    <row r="57" spans="2:7" s="87" customFormat="1" ht="18.75">
      <c r="B57" s="359" t="s">
        <v>57</v>
      </c>
      <c r="C57" s="358"/>
      <c r="D57" s="358"/>
      <c r="E57" s="358"/>
      <c r="F57" s="407"/>
      <c r="G57" s="65"/>
    </row>
    <row r="58" spans="2:7" s="87" customFormat="1" ht="18.75">
      <c r="B58" s="131" t="str">
        <f>+B9</f>
        <v>Al 29 de febrero de 2024</v>
      </c>
      <c r="C58" s="355"/>
      <c r="D58" s="250"/>
      <c r="E58" s="250"/>
      <c r="F58" s="407"/>
      <c r="G58" s="65"/>
    </row>
    <row r="59" spans="2:7" ht="6" customHeight="1">
      <c r="B59" s="651"/>
      <c r="C59" s="651"/>
      <c r="D59" s="651"/>
      <c r="E59" s="651"/>
      <c r="F59" s="407"/>
      <c r="G59" s="65"/>
    </row>
    <row r="60" spans="2:5" ht="18" customHeight="1">
      <c r="B60" s="633" t="s">
        <v>94</v>
      </c>
      <c r="C60" s="633" t="s">
        <v>26</v>
      </c>
      <c r="D60" s="644" t="s">
        <v>85</v>
      </c>
      <c r="E60" s="645" t="s">
        <v>161</v>
      </c>
    </row>
    <row r="61" spans="2:6" s="80" customFormat="1" ht="18" customHeight="1">
      <c r="B61" s="634"/>
      <c r="C61" s="634"/>
      <c r="D61" s="628"/>
      <c r="E61" s="646"/>
      <c r="F61" s="88"/>
    </row>
    <row r="62" spans="2:6" s="80" customFormat="1" ht="9.75" customHeight="1">
      <c r="B62" s="108"/>
      <c r="C62" s="249"/>
      <c r="D62" s="502"/>
      <c r="E62" s="137"/>
      <c r="F62" s="88"/>
    </row>
    <row r="63" spans="2:7" s="65" customFormat="1" ht="16.5" customHeight="1">
      <c r="B63" s="360" t="s">
        <v>83</v>
      </c>
      <c r="C63" s="360"/>
      <c r="D63" s="551">
        <f>SUM(D64:D72)</f>
        <v>390988.33023</v>
      </c>
      <c r="E63" s="456">
        <f>SUM(E64:E72)</f>
        <v>1478717.86492986</v>
      </c>
      <c r="F63" s="71"/>
      <c r="G63" s="71"/>
    </row>
    <row r="64" spans="2:7" s="65" customFormat="1" ht="16.5" customHeight="1">
      <c r="B64" s="91" t="s">
        <v>166</v>
      </c>
      <c r="C64" s="534" t="s">
        <v>90</v>
      </c>
      <c r="D64" s="552">
        <v>101797.99048000001</v>
      </c>
      <c r="E64" s="455">
        <f aca="true" t="shared" si="2" ref="E64:E72">ROUND(D64*$F$9,8)</f>
        <v>384999.99999536</v>
      </c>
      <c r="F64" s="71"/>
      <c r="G64" s="71"/>
    </row>
    <row r="65" spans="2:7" s="65" customFormat="1" ht="16.5" customHeight="1">
      <c r="B65" s="91" t="s">
        <v>191</v>
      </c>
      <c r="C65" s="534" t="s">
        <v>91</v>
      </c>
      <c r="D65" s="552">
        <v>80215.87549999998</v>
      </c>
      <c r="E65" s="455">
        <f t="shared" si="2"/>
        <v>303376.441141</v>
      </c>
      <c r="F65" s="71"/>
      <c r="G65" s="71"/>
    </row>
    <row r="66" spans="2:7" s="65" customFormat="1" ht="16.5" customHeight="1">
      <c r="B66" s="91" t="s">
        <v>167</v>
      </c>
      <c r="C66" s="534" t="s">
        <v>91</v>
      </c>
      <c r="D66" s="552">
        <v>44090.42835</v>
      </c>
      <c r="E66" s="455">
        <f t="shared" si="2"/>
        <v>166750.0000197</v>
      </c>
      <c r="F66" s="71"/>
      <c r="G66" s="71"/>
    </row>
    <row r="67" spans="2:7" s="65" customFormat="1" ht="16.5" customHeight="1">
      <c r="B67" s="91" t="s">
        <v>164</v>
      </c>
      <c r="C67" s="534" t="s">
        <v>91</v>
      </c>
      <c r="D67" s="552">
        <v>38868.32364</v>
      </c>
      <c r="E67" s="455">
        <f t="shared" si="2"/>
        <v>147000.00000648</v>
      </c>
      <c r="F67" s="71"/>
      <c r="G67" s="71"/>
    </row>
    <row r="68" spans="2:7" s="65" customFormat="1" ht="16.5" customHeight="1">
      <c r="B68" s="91" t="s">
        <v>224</v>
      </c>
      <c r="C68" s="534" t="s">
        <v>91</v>
      </c>
      <c r="D68" s="552">
        <v>37612.856049999995</v>
      </c>
      <c r="E68" s="455">
        <f t="shared" si="2"/>
        <v>142251.8215811</v>
      </c>
      <c r="F68" s="71"/>
      <c r="G68" s="71"/>
    </row>
    <row r="69" spans="2:7" s="65" customFormat="1" ht="16.5" customHeight="1">
      <c r="B69" s="91" t="s">
        <v>189</v>
      </c>
      <c r="C69" s="534" t="s">
        <v>91</v>
      </c>
      <c r="D69" s="552">
        <v>31729.243789999997</v>
      </c>
      <c r="E69" s="455">
        <f t="shared" si="2"/>
        <v>120000.00001378</v>
      </c>
      <c r="F69" s="71"/>
      <c r="G69" s="71"/>
    </row>
    <row r="70" spans="2:7" s="65" customFormat="1" ht="16.5" customHeight="1">
      <c r="B70" s="91" t="s">
        <v>212</v>
      </c>
      <c r="C70" s="534" t="s">
        <v>91</v>
      </c>
      <c r="D70" s="552">
        <v>28825.517850000007</v>
      </c>
      <c r="E70" s="455">
        <f t="shared" si="2"/>
        <v>109018.1085087</v>
      </c>
      <c r="F70" s="71"/>
      <c r="G70" s="71"/>
    </row>
    <row r="71" spans="2:7" s="65" customFormat="1" ht="16.5" customHeight="1">
      <c r="B71" s="91" t="s">
        <v>248</v>
      </c>
      <c r="C71" s="534" t="s">
        <v>91</v>
      </c>
      <c r="D71" s="552">
        <v>24714.831749999998</v>
      </c>
      <c r="E71" s="455">
        <f t="shared" si="2"/>
        <v>93471.4936785</v>
      </c>
      <c r="F71" s="71"/>
      <c r="G71" s="71"/>
    </row>
    <row r="72" spans="2:7" s="65" customFormat="1" ht="16.5" customHeight="1">
      <c r="B72" s="91" t="s">
        <v>245</v>
      </c>
      <c r="C72" s="534" t="s">
        <v>91</v>
      </c>
      <c r="D72" s="552">
        <v>3133.26282</v>
      </c>
      <c r="E72" s="455">
        <f t="shared" si="2"/>
        <v>11849.99998524</v>
      </c>
      <c r="F72" s="71"/>
      <c r="G72" s="71"/>
    </row>
    <row r="73" spans="2:7" s="65" customFormat="1" ht="12" customHeight="1">
      <c r="B73" s="70"/>
      <c r="C73" s="531"/>
      <c r="D73" s="553"/>
      <c r="E73" s="454"/>
      <c r="F73" s="71"/>
      <c r="G73" s="71"/>
    </row>
    <row r="74" spans="2:7" s="90" customFormat="1" ht="16.5" customHeight="1">
      <c r="B74" s="360" t="s">
        <v>156</v>
      </c>
      <c r="C74" s="531"/>
      <c r="D74" s="551">
        <f>+D75</f>
        <v>626064.6157</v>
      </c>
      <c r="E74" s="456">
        <f>+E75</f>
        <v>2367776.3765774</v>
      </c>
      <c r="F74" s="71"/>
      <c r="G74" s="430"/>
    </row>
    <row r="75" spans="2:7" s="90" customFormat="1" ht="16.5" customHeight="1">
      <c r="B75" s="91" t="s">
        <v>195</v>
      </c>
      <c r="C75" s="529" t="s">
        <v>91</v>
      </c>
      <c r="D75" s="370">
        <v>626064.6157</v>
      </c>
      <c r="E75" s="455">
        <f>ROUND(D75*$F$9,8)</f>
        <v>2367776.3765774</v>
      </c>
      <c r="F75" s="71"/>
      <c r="G75" s="430"/>
    </row>
    <row r="76" spans="2:7" s="65" customFormat="1" ht="9.75" customHeight="1">
      <c r="B76" s="82"/>
      <c r="C76" s="82"/>
      <c r="D76" s="458"/>
      <c r="E76" s="504"/>
      <c r="F76" s="71"/>
      <c r="G76" s="430"/>
    </row>
    <row r="77" spans="2:7" s="80" customFormat="1" ht="15" customHeight="1">
      <c r="B77" s="630" t="s">
        <v>60</v>
      </c>
      <c r="C77" s="647"/>
      <c r="D77" s="625">
        <f>+D63+D74</f>
        <v>1017052.9459299999</v>
      </c>
      <c r="E77" s="642">
        <f>+E63+E74</f>
        <v>3846494.24150726</v>
      </c>
      <c r="F77" s="71"/>
      <c r="G77" s="430"/>
    </row>
    <row r="78" spans="2:6" s="80" customFormat="1" ht="15" customHeight="1">
      <c r="B78" s="631"/>
      <c r="C78" s="648"/>
      <c r="D78" s="626"/>
      <c r="E78" s="643"/>
      <c r="F78" s="88"/>
    </row>
    <row r="79" spans="4:5" ht="12.75">
      <c r="D79" s="189"/>
      <c r="E79" s="189"/>
    </row>
    <row r="80" spans="2:5" ht="15">
      <c r="B80" s="132"/>
      <c r="D80" s="361"/>
      <c r="E80" s="286"/>
    </row>
    <row r="81" spans="2:5" ht="15">
      <c r="B81" s="132"/>
      <c r="D81" s="361"/>
      <c r="E81" s="286"/>
    </row>
    <row r="82" spans="4:5" ht="12.75">
      <c r="D82" s="287"/>
      <c r="E82" s="287"/>
    </row>
    <row r="83" spans="4:5" ht="12.75">
      <c r="D83" s="239"/>
      <c r="E83" s="239"/>
    </row>
  </sheetData>
  <sheetProtection/>
  <mergeCells count="18">
    <mergeCell ref="B10:E10"/>
    <mergeCell ref="B11:B12"/>
    <mergeCell ref="C11:C12"/>
    <mergeCell ref="E11:E12"/>
    <mergeCell ref="D11:D12"/>
    <mergeCell ref="E77:E78"/>
    <mergeCell ref="B77:B78"/>
    <mergeCell ref="C77:C78"/>
    <mergeCell ref="D77:D78"/>
    <mergeCell ref="B59:E59"/>
    <mergeCell ref="B60:B61"/>
    <mergeCell ref="C60:C61"/>
    <mergeCell ref="D60:D61"/>
    <mergeCell ref="E60:E61"/>
    <mergeCell ref="B47:B48"/>
    <mergeCell ref="C47:C48"/>
    <mergeCell ref="D47:D48"/>
    <mergeCell ref="E47:E48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1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0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5" customWidth="1"/>
    <col min="2" max="2" width="65.8515625" style="85" customWidth="1"/>
    <col min="3" max="3" width="11.7109375" style="85" customWidth="1"/>
    <col min="4" max="5" width="19.7109375" style="85" customWidth="1"/>
    <col min="6" max="6" width="8.421875" style="541" customWidth="1"/>
    <col min="7" max="16384" width="11.421875" style="85" customWidth="1"/>
  </cols>
  <sheetData>
    <row r="1" spans="2:6" s="133" customFormat="1" ht="18.75" customHeight="1">
      <c r="B1" s="658"/>
      <c r="C1" s="658"/>
      <c r="D1" s="658"/>
      <c r="E1" s="658"/>
      <c r="F1" s="541"/>
    </row>
    <row r="2" spans="2:6" s="133" customFormat="1" ht="18.75" customHeight="1">
      <c r="B2" s="658"/>
      <c r="C2" s="658"/>
      <c r="D2" s="658"/>
      <c r="E2" s="658"/>
      <c r="F2" s="541"/>
    </row>
    <row r="3" spans="2:6" s="133" customFormat="1" ht="11.25" customHeight="1">
      <c r="B3" s="658"/>
      <c r="C3" s="658"/>
      <c r="D3" s="658"/>
      <c r="E3" s="658"/>
      <c r="F3" s="541"/>
    </row>
    <row r="4" spans="2:8" s="133" customFormat="1" ht="15" customHeight="1">
      <c r="B4" s="658"/>
      <c r="C4" s="658"/>
      <c r="D4" s="658"/>
      <c r="E4" s="658"/>
      <c r="F4" s="541"/>
      <c r="G4" s="187"/>
      <c r="H4" s="187"/>
    </row>
    <row r="5" spans="2:8" ht="18">
      <c r="B5" s="127" t="s">
        <v>15</v>
      </c>
      <c r="C5" s="93"/>
      <c r="D5" s="93"/>
      <c r="E5" s="93"/>
      <c r="G5" s="130"/>
      <c r="H5" s="130"/>
    </row>
    <row r="6" spans="2:8" ht="18">
      <c r="B6" s="310" t="s">
        <v>133</v>
      </c>
      <c r="C6" s="310"/>
      <c r="D6" s="310"/>
      <c r="E6" s="310"/>
      <c r="F6" s="542"/>
      <c r="G6" s="130"/>
      <c r="H6" s="130"/>
    </row>
    <row r="7" spans="2:8" ht="18">
      <c r="B7" s="310" t="s">
        <v>132</v>
      </c>
      <c r="C7" s="310"/>
      <c r="D7" s="310"/>
      <c r="E7" s="310"/>
      <c r="F7" s="542"/>
      <c r="G7" s="130"/>
      <c r="H7" s="130"/>
    </row>
    <row r="8" spans="2:8" ht="16.5">
      <c r="B8" s="334" t="s">
        <v>103</v>
      </c>
      <c r="C8" s="181"/>
      <c r="D8" s="181"/>
      <c r="E8" s="181"/>
      <c r="G8" s="130"/>
      <c r="H8" s="130"/>
    </row>
    <row r="9" spans="2:8" ht="15.75">
      <c r="B9" s="131" t="str">
        <f>+'DEP-C2'!B9</f>
        <v>Al 29 de febrero de 2024</v>
      </c>
      <c r="C9" s="131"/>
      <c r="D9" s="131"/>
      <c r="E9" s="258"/>
      <c r="F9" s="543">
        <f>+Portada!H39</f>
        <v>3.782</v>
      </c>
      <c r="G9" s="130"/>
      <c r="H9" s="130"/>
    </row>
    <row r="10" spans="2:8" ht="9.75" customHeight="1">
      <c r="B10" s="181"/>
      <c r="C10" s="181"/>
      <c r="D10" s="181"/>
      <c r="E10" s="181"/>
      <c r="G10" s="130"/>
      <c r="H10" s="130"/>
    </row>
    <row r="11" spans="2:8" ht="16.5" customHeight="1">
      <c r="B11" s="383" t="s">
        <v>206</v>
      </c>
      <c r="C11" s="652" t="s">
        <v>99</v>
      </c>
      <c r="D11" s="654" t="s">
        <v>85</v>
      </c>
      <c r="E11" s="617" t="s">
        <v>161</v>
      </c>
      <c r="G11" s="130"/>
      <c r="H11" s="130"/>
    </row>
    <row r="12" spans="2:8" s="80" customFormat="1" ht="16.5" customHeight="1">
      <c r="B12" s="382" t="s">
        <v>207</v>
      </c>
      <c r="C12" s="653"/>
      <c r="D12" s="655"/>
      <c r="E12" s="618"/>
      <c r="F12" s="541"/>
      <c r="G12" s="163"/>
      <c r="H12" s="163"/>
    </row>
    <row r="13" spans="2:8" s="80" customFormat="1" ht="9.75" customHeight="1">
      <c r="B13" s="257"/>
      <c r="C13" s="139"/>
      <c r="D13" s="94"/>
      <c r="E13" s="94"/>
      <c r="F13" s="541"/>
      <c r="G13" s="163"/>
      <c r="H13" s="163"/>
    </row>
    <row r="14" spans="2:8" s="65" customFormat="1" ht="16.5" customHeight="1">
      <c r="B14" s="353" t="s">
        <v>87</v>
      </c>
      <c r="C14" s="353"/>
      <c r="D14" s="369">
        <f>+D15+D18+D20+D22+D25</f>
        <v>4555320.87933</v>
      </c>
      <c r="E14" s="369">
        <f>+E15+E18+E20+E22+E25</f>
        <v>17228223.56562</v>
      </c>
      <c r="F14" s="541"/>
      <c r="G14" s="162"/>
      <c r="H14" s="162"/>
    </row>
    <row r="15" spans="2:8" s="65" customFormat="1" ht="16.5" customHeight="1">
      <c r="B15" s="72" t="s">
        <v>35</v>
      </c>
      <c r="C15" s="73"/>
      <c r="D15" s="457">
        <f>SUM(D16:D17)</f>
        <v>1011111.11108</v>
      </c>
      <c r="E15" s="457">
        <f>SUM(E16:E17)</f>
        <v>3824022.2221</v>
      </c>
      <c r="F15" s="541"/>
      <c r="G15" s="162"/>
      <c r="H15" s="162"/>
    </row>
    <row r="16" spans="2:8" s="65" customFormat="1" ht="16.5" customHeight="1">
      <c r="B16" s="376" t="s">
        <v>225</v>
      </c>
      <c r="C16" s="73" t="s">
        <v>101</v>
      </c>
      <c r="D16" s="372">
        <v>1011111.11108</v>
      </c>
      <c r="E16" s="372">
        <f>ROUND(+D16*$F$9,5)</f>
        <v>3824022.2221</v>
      </c>
      <c r="F16" s="541"/>
      <c r="G16" s="162"/>
      <c r="H16" s="162"/>
    </row>
    <row r="17" spans="2:8" s="65" customFormat="1" ht="16.5" customHeight="1" hidden="1">
      <c r="B17" s="376" t="s">
        <v>184</v>
      </c>
      <c r="C17" s="73" t="s">
        <v>100</v>
      </c>
      <c r="D17" s="372">
        <v>0</v>
      </c>
      <c r="E17" s="372">
        <f>ROUND(+D17*$F$9,5)</f>
        <v>0</v>
      </c>
      <c r="F17" s="541"/>
      <c r="G17" s="162"/>
      <c r="H17" s="162"/>
    </row>
    <row r="18" spans="2:8" s="65" customFormat="1" ht="16.5" customHeight="1">
      <c r="B18" s="72" t="s">
        <v>123</v>
      </c>
      <c r="C18" s="73"/>
      <c r="D18" s="457">
        <f>+D19</f>
        <v>1435.44971</v>
      </c>
      <c r="E18" s="457">
        <f>+E19</f>
        <v>5428.8708</v>
      </c>
      <c r="F18" s="541"/>
      <c r="G18" s="162"/>
      <c r="H18" s="162"/>
    </row>
    <row r="19" spans="2:8" s="65" customFormat="1" ht="16.5" customHeight="1">
      <c r="B19" s="376" t="s">
        <v>181</v>
      </c>
      <c r="C19" s="73" t="s">
        <v>100</v>
      </c>
      <c r="D19" s="372">
        <v>1435.44971</v>
      </c>
      <c r="E19" s="372">
        <f aca="true" t="shared" si="0" ref="E19:E24">ROUND(+D19*$F$9,5)</f>
        <v>5428.8708</v>
      </c>
      <c r="F19" s="541"/>
      <c r="G19" s="162"/>
      <c r="H19" s="162"/>
    </row>
    <row r="20" spans="2:8" s="65" customFormat="1" ht="16.5" customHeight="1">
      <c r="B20" s="72" t="s">
        <v>73</v>
      </c>
      <c r="C20" s="73"/>
      <c r="D20" s="457">
        <f>+D21</f>
        <v>3000000</v>
      </c>
      <c r="E20" s="457">
        <f>+E21</f>
        <v>11346000</v>
      </c>
      <c r="F20" s="541"/>
      <c r="G20" s="162"/>
      <c r="H20" s="162"/>
    </row>
    <row r="21" spans="2:8" s="65" customFormat="1" ht="16.5" customHeight="1">
      <c r="B21" s="381" t="s">
        <v>218</v>
      </c>
      <c r="C21" s="73" t="s">
        <v>101</v>
      </c>
      <c r="D21" s="372">
        <v>3000000</v>
      </c>
      <c r="E21" s="372">
        <f>ROUND(+D21*$F$9,5)</f>
        <v>11346000</v>
      </c>
      <c r="F21" s="541"/>
      <c r="G21" s="162"/>
      <c r="H21" s="162"/>
    </row>
    <row r="22" spans="2:8" s="65" customFormat="1" ht="16.5" customHeight="1">
      <c r="B22" s="72" t="s">
        <v>86</v>
      </c>
      <c r="C22" s="72"/>
      <c r="D22" s="457">
        <f>SUM(D23:D24)</f>
        <v>431595.49014999997</v>
      </c>
      <c r="E22" s="457">
        <f>SUM(E23:E24)</f>
        <v>1632294.1437499998</v>
      </c>
      <c r="F22" s="541"/>
      <c r="G22" s="162"/>
      <c r="H22" s="162"/>
    </row>
    <row r="23" spans="2:8" s="65" customFormat="1" ht="16.5" customHeight="1">
      <c r="B23" s="376" t="s">
        <v>219</v>
      </c>
      <c r="C23" s="73" t="s">
        <v>100</v>
      </c>
      <c r="D23" s="527">
        <v>324573.28417</v>
      </c>
      <c r="E23" s="372">
        <f t="shared" si="0"/>
        <v>1227536.16073</v>
      </c>
      <c r="F23" s="541"/>
      <c r="G23" s="162"/>
      <c r="H23" s="162"/>
    </row>
    <row r="24" spans="2:8" s="65" customFormat="1" ht="16.5" customHeight="1">
      <c r="B24" s="376" t="s">
        <v>178</v>
      </c>
      <c r="C24" s="73" t="s">
        <v>100</v>
      </c>
      <c r="D24" s="372">
        <v>107022.20598</v>
      </c>
      <c r="E24" s="372">
        <f t="shared" si="0"/>
        <v>404757.98302</v>
      </c>
      <c r="F24" s="541"/>
      <c r="G24" s="162"/>
      <c r="H24" s="162"/>
    </row>
    <row r="25" spans="2:8" s="65" customFormat="1" ht="16.5" customHeight="1">
      <c r="B25" s="72" t="s">
        <v>36</v>
      </c>
      <c r="C25" s="73"/>
      <c r="D25" s="457">
        <f>SUM(D26:D27)</f>
        <v>111178.82839</v>
      </c>
      <c r="E25" s="457">
        <f>SUM(E26:E27)</f>
        <v>420478.32897</v>
      </c>
      <c r="F25" s="541"/>
      <c r="G25" s="162"/>
      <c r="H25" s="162"/>
    </row>
    <row r="26" spans="2:8" s="65" customFormat="1" ht="16.5" customHeight="1">
      <c r="B26" s="376" t="s">
        <v>0</v>
      </c>
      <c r="C26" s="73" t="s">
        <v>100</v>
      </c>
      <c r="D26" s="372">
        <v>111178.82839</v>
      </c>
      <c r="E26" s="372">
        <f>ROUND(+D26*$F$9,5)</f>
        <v>420478.32897</v>
      </c>
      <c r="F26" s="541"/>
      <c r="G26" s="162"/>
      <c r="H26" s="162"/>
    </row>
    <row r="27" spans="2:8" s="65" customFormat="1" ht="16.5" customHeight="1" hidden="1">
      <c r="B27" s="376" t="s">
        <v>179</v>
      </c>
      <c r="C27" s="73" t="s">
        <v>100</v>
      </c>
      <c r="D27" s="372">
        <v>0</v>
      </c>
      <c r="E27" s="372">
        <f>ROUND(+D27*$F$9,5)</f>
        <v>0</v>
      </c>
      <c r="F27" s="541"/>
      <c r="G27" s="162"/>
      <c r="H27" s="162"/>
    </row>
    <row r="28" spans="2:8" s="65" customFormat="1" ht="12" customHeight="1">
      <c r="B28" s="69"/>
      <c r="C28" s="73"/>
      <c r="D28" s="370"/>
      <c r="E28" s="370"/>
      <c r="F28" s="541"/>
      <c r="G28" s="162"/>
      <c r="H28" s="162"/>
    </row>
    <row r="29" spans="2:8" s="65" customFormat="1" ht="21.75" customHeight="1">
      <c r="B29" s="353" t="s">
        <v>88</v>
      </c>
      <c r="C29" s="68"/>
      <c r="D29" s="369">
        <f>+D30+D35+D37+D40+D42</f>
        <v>3846177.28632</v>
      </c>
      <c r="E29" s="369">
        <f>+E30+E35+E37+E40+E42</f>
        <v>14546242.49687</v>
      </c>
      <c r="F29" s="544"/>
      <c r="G29" s="162"/>
      <c r="H29" s="162"/>
    </row>
    <row r="30" spans="2:6" s="65" customFormat="1" ht="16.5" customHeight="1">
      <c r="B30" s="72" t="s">
        <v>35</v>
      </c>
      <c r="C30" s="73"/>
      <c r="D30" s="457">
        <f>SUM(D31:D34)</f>
        <v>591586.4621799999</v>
      </c>
      <c r="E30" s="457">
        <f>SUM(E31:E34)</f>
        <v>2237379.99997</v>
      </c>
      <c r="F30" s="545"/>
    </row>
    <row r="31" spans="2:6" s="65" customFormat="1" ht="16.5" customHeight="1">
      <c r="B31" s="376" t="s">
        <v>244</v>
      </c>
      <c r="C31" s="73" t="s">
        <v>101</v>
      </c>
      <c r="D31" s="372">
        <v>585835.53675</v>
      </c>
      <c r="E31" s="372">
        <f>ROUND(+D31*$F$9,5)</f>
        <v>2215629.99999</v>
      </c>
      <c r="F31" s="546"/>
    </row>
    <row r="32" spans="2:6" s="65" customFormat="1" ht="16.5" customHeight="1" hidden="1">
      <c r="B32" s="376" t="s">
        <v>184</v>
      </c>
      <c r="C32" s="73" t="s">
        <v>100</v>
      </c>
      <c r="D32" s="372">
        <v>0</v>
      </c>
      <c r="E32" s="372">
        <f>ROUND(+D32*$F$9,5)</f>
        <v>0</v>
      </c>
      <c r="F32" s="546"/>
    </row>
    <row r="33" spans="2:6" s="65" customFormat="1" ht="16.5" customHeight="1">
      <c r="B33" s="376" t="s">
        <v>154</v>
      </c>
      <c r="C33" s="73" t="s">
        <v>100</v>
      </c>
      <c r="D33" s="372">
        <v>5750.92543</v>
      </c>
      <c r="E33" s="372">
        <f>ROUND(+D33*$F$9,5)</f>
        <v>21749.99998</v>
      </c>
      <c r="F33" s="546"/>
    </row>
    <row r="34" spans="2:6" s="65" customFormat="1" ht="16.5" customHeight="1" hidden="1">
      <c r="B34" s="376" t="s">
        <v>180</v>
      </c>
      <c r="C34" s="73" t="s">
        <v>100</v>
      </c>
      <c r="D34" s="372">
        <v>0</v>
      </c>
      <c r="E34" s="372">
        <f>ROUND(+D34*$F$9,5)</f>
        <v>0</v>
      </c>
      <c r="F34" s="546"/>
    </row>
    <row r="35" spans="2:6" s="65" customFormat="1" ht="16.5" customHeight="1">
      <c r="B35" s="72" t="s">
        <v>123</v>
      </c>
      <c r="C35" s="73"/>
      <c r="D35" s="457">
        <f>+D36</f>
        <v>377382.84126</v>
      </c>
      <c r="E35" s="457">
        <f>+E36</f>
        <v>1427261.90565</v>
      </c>
      <c r="F35" s="545"/>
    </row>
    <row r="36" spans="2:6" s="65" customFormat="1" ht="16.5" customHeight="1">
      <c r="B36" s="376" t="s">
        <v>181</v>
      </c>
      <c r="C36" s="73" t="s">
        <v>100</v>
      </c>
      <c r="D36" s="372">
        <v>377382.84126</v>
      </c>
      <c r="E36" s="372">
        <f>ROUND(+D36*$F$9,5)</f>
        <v>1427261.90565</v>
      </c>
      <c r="F36" s="541"/>
    </row>
    <row r="37" spans="2:6" s="65" customFormat="1" ht="16.5" customHeight="1">
      <c r="B37" s="72" t="s">
        <v>73</v>
      </c>
      <c r="C37" s="73"/>
      <c r="D37" s="457">
        <f>SUM(D38:D39)</f>
        <v>2258799.5653</v>
      </c>
      <c r="E37" s="457">
        <f>SUM(E38:E39)</f>
        <v>8542779.95596</v>
      </c>
      <c r="F37" s="541"/>
    </row>
    <row r="38" spans="2:6" s="65" customFormat="1" ht="16.5" customHeight="1">
      <c r="B38" s="381" t="s">
        <v>220</v>
      </c>
      <c r="C38" s="73" t="s">
        <v>101</v>
      </c>
      <c r="D38" s="372">
        <v>1766548</v>
      </c>
      <c r="E38" s="372">
        <f>ROUND(+D38*$F$9,5)</f>
        <v>6681084.536</v>
      </c>
      <c r="F38" s="541"/>
    </row>
    <row r="39" spans="2:6" s="65" customFormat="1" ht="16.5" customHeight="1">
      <c r="B39" s="381" t="s">
        <v>221</v>
      </c>
      <c r="C39" s="73" t="s">
        <v>100</v>
      </c>
      <c r="D39" s="372">
        <v>492251.5653</v>
      </c>
      <c r="E39" s="372">
        <f>ROUND(+D39*$F$9,5)</f>
        <v>1861695.41996</v>
      </c>
      <c r="F39" s="541"/>
    </row>
    <row r="40" spans="2:6" s="65" customFormat="1" ht="16.5" customHeight="1">
      <c r="B40" s="72" t="s">
        <v>86</v>
      </c>
      <c r="C40" s="72"/>
      <c r="D40" s="457">
        <f>+D41</f>
        <v>30268.71348</v>
      </c>
      <c r="E40" s="457">
        <f>+E41</f>
        <v>114476.27438</v>
      </c>
      <c r="F40" s="541"/>
    </row>
    <row r="41" spans="2:6" s="65" customFormat="1" ht="16.5" customHeight="1">
      <c r="B41" s="376" t="s">
        <v>219</v>
      </c>
      <c r="C41" s="73" t="s">
        <v>100</v>
      </c>
      <c r="D41" s="372">
        <v>30268.71348</v>
      </c>
      <c r="E41" s="372">
        <f>ROUND(+D41*$F$9,5)</f>
        <v>114476.27438</v>
      </c>
      <c r="F41" s="541"/>
    </row>
    <row r="42" spans="2:6" s="65" customFormat="1" ht="16.5" customHeight="1">
      <c r="B42" s="72" t="s">
        <v>36</v>
      </c>
      <c r="C42" s="73"/>
      <c r="D42" s="457">
        <f>SUM(D43:D47)</f>
        <v>588139.7041</v>
      </c>
      <c r="E42" s="457">
        <f>SUM(E43:E47)</f>
        <v>2224344.36091</v>
      </c>
      <c r="F42" s="541"/>
    </row>
    <row r="43" spans="2:6" s="65" customFormat="1" ht="16.5" customHeight="1">
      <c r="B43" s="376" t="s">
        <v>226</v>
      </c>
      <c r="C43" s="73" t="s">
        <v>101</v>
      </c>
      <c r="D43" s="372">
        <v>315195.49398</v>
      </c>
      <c r="E43" s="372">
        <f>ROUND(+D43*$F$9,5)</f>
        <v>1192069.35823</v>
      </c>
      <c r="F43" s="541"/>
    </row>
    <row r="44" spans="2:6" s="65" customFormat="1" ht="16.5" customHeight="1">
      <c r="B44" s="376" t="s">
        <v>163</v>
      </c>
      <c r="C44" s="73" t="s">
        <v>101</v>
      </c>
      <c r="D44" s="372">
        <v>221509.78323</v>
      </c>
      <c r="E44" s="372">
        <f>ROUND(+D44*$F$9,5)</f>
        <v>837750.00018</v>
      </c>
      <c r="F44" s="541"/>
    </row>
    <row r="45" spans="2:6" s="65" customFormat="1" ht="16.5" customHeight="1">
      <c r="B45" s="376" t="s">
        <v>227</v>
      </c>
      <c r="C45" s="73" t="s">
        <v>101</v>
      </c>
      <c r="D45" s="372">
        <v>38076.924</v>
      </c>
      <c r="E45" s="372">
        <f>ROUND(+D45*$F$9,5)</f>
        <v>144006.92657</v>
      </c>
      <c r="F45" s="541"/>
    </row>
    <row r="46" spans="2:6" s="65" customFormat="1" ht="16.5" customHeight="1">
      <c r="B46" s="376" t="s">
        <v>204</v>
      </c>
      <c r="C46" s="73" t="s">
        <v>100</v>
      </c>
      <c r="D46" s="372">
        <v>10878.5979</v>
      </c>
      <c r="E46" s="372">
        <f>ROUND(+D46*$F$9,5)</f>
        <v>41142.85726</v>
      </c>
      <c r="F46" s="541"/>
    </row>
    <row r="47" spans="2:6" s="65" customFormat="1" ht="16.5" customHeight="1">
      <c r="B47" s="376" t="s">
        <v>175</v>
      </c>
      <c r="C47" s="73" t="s">
        <v>101</v>
      </c>
      <c r="D47" s="372">
        <v>2478.90499</v>
      </c>
      <c r="E47" s="372">
        <f>ROUND(+D47*$F$9,5)</f>
        <v>9375.21867</v>
      </c>
      <c r="F47" s="541"/>
    </row>
    <row r="48" spans="2:6" s="65" customFormat="1" ht="9.75" customHeight="1">
      <c r="B48" s="140"/>
      <c r="C48" s="141"/>
      <c r="D48" s="458"/>
      <c r="E48" s="458"/>
      <c r="F48" s="541"/>
    </row>
    <row r="49" spans="2:6" s="80" customFormat="1" ht="15" customHeight="1">
      <c r="B49" s="657" t="s">
        <v>98</v>
      </c>
      <c r="C49" s="142"/>
      <c r="D49" s="663">
        <f>+D29+D14</f>
        <v>8401498.165649999</v>
      </c>
      <c r="E49" s="625">
        <f>+E29+E14</f>
        <v>31774466.06249</v>
      </c>
      <c r="F49" s="541"/>
    </row>
    <row r="50" spans="2:6" s="80" customFormat="1" ht="15" customHeight="1">
      <c r="B50" s="631"/>
      <c r="C50" s="143"/>
      <c r="D50" s="626"/>
      <c r="E50" s="626"/>
      <c r="F50" s="541"/>
    </row>
    <row r="51" spans="2:5" ht="6" customHeight="1">
      <c r="B51" s="144"/>
      <c r="C51" s="144"/>
      <c r="D51" s="95"/>
      <c r="E51" s="95"/>
    </row>
    <row r="52" spans="2:5" ht="14.25" customHeight="1">
      <c r="B52" s="84" t="s">
        <v>240</v>
      </c>
      <c r="C52" s="84"/>
      <c r="D52" s="495"/>
      <c r="E52" s="65"/>
    </row>
    <row r="53" spans="2:5" ht="14.25" customHeight="1">
      <c r="B53" s="84" t="s">
        <v>217</v>
      </c>
      <c r="C53" s="84"/>
      <c r="D53" s="84"/>
      <c r="E53" s="65"/>
    </row>
    <row r="54" spans="2:5" ht="14.25" customHeight="1">
      <c r="B54" s="84" t="s">
        <v>263</v>
      </c>
      <c r="C54" s="84"/>
      <c r="D54" s="166"/>
      <c r="E54" s="65"/>
    </row>
    <row r="55" spans="2:5" ht="14.25" customHeight="1">
      <c r="B55" s="84" t="s">
        <v>264</v>
      </c>
      <c r="C55" s="84"/>
      <c r="D55" s="84"/>
      <c r="E55" s="207"/>
    </row>
    <row r="56" spans="2:5" ht="12.75" customHeight="1">
      <c r="B56" s="441"/>
      <c r="C56" s="84"/>
      <c r="D56" s="84"/>
      <c r="E56" s="207"/>
    </row>
    <row r="57" spans="4:6" ht="12.75" customHeight="1">
      <c r="D57" s="379"/>
      <c r="F57" s="547"/>
    </row>
    <row r="58" spans="2:5" ht="12.75" customHeight="1">
      <c r="B58" s="84"/>
      <c r="D58" s="240"/>
      <c r="E58" s="240"/>
    </row>
    <row r="59" spans="2:5" ht="12.75" customHeight="1">
      <c r="B59" s="84"/>
      <c r="D59" s="240"/>
      <c r="E59" s="240"/>
    </row>
    <row r="60" ht="12.75" customHeight="1">
      <c r="D60" s="96"/>
    </row>
    <row r="61" spans="2:6" s="133" customFormat="1" ht="18">
      <c r="B61" s="93" t="s">
        <v>119</v>
      </c>
      <c r="C61" s="93"/>
      <c r="D61" s="93"/>
      <c r="E61" s="93"/>
      <c r="F61" s="541"/>
    </row>
    <row r="62" spans="2:6" s="133" customFormat="1" ht="18">
      <c r="B62" s="656" t="s">
        <v>133</v>
      </c>
      <c r="C62" s="656"/>
      <c r="D62" s="656"/>
      <c r="E62" s="656"/>
      <c r="F62" s="542"/>
    </row>
    <row r="63" spans="2:6" s="133" customFormat="1" ht="18">
      <c r="B63" s="656" t="s">
        <v>134</v>
      </c>
      <c r="C63" s="656"/>
      <c r="D63" s="656"/>
      <c r="E63" s="656"/>
      <c r="F63" s="542"/>
    </row>
    <row r="64" spans="2:5" ht="16.5">
      <c r="B64" s="662" t="s">
        <v>103</v>
      </c>
      <c r="C64" s="662"/>
      <c r="D64" s="662"/>
      <c r="E64" s="662"/>
    </row>
    <row r="65" spans="2:5" ht="15.75">
      <c r="B65" s="629" t="str">
        <f>+B9</f>
        <v>Al 29 de febrero de 2024</v>
      </c>
      <c r="C65" s="629"/>
      <c r="D65" s="629"/>
      <c r="E65" s="514"/>
    </row>
    <row r="66" spans="2:5" ht="9.75" customHeight="1">
      <c r="B66" s="181"/>
      <c r="C66" s="181"/>
      <c r="D66" s="181"/>
      <c r="E66" s="181"/>
    </row>
    <row r="67" spans="2:5" ht="16.5" customHeight="1">
      <c r="B67" s="383" t="s">
        <v>206</v>
      </c>
      <c r="C67" s="652" t="s">
        <v>99</v>
      </c>
      <c r="D67" s="654" t="s">
        <v>85</v>
      </c>
      <c r="E67" s="617" t="s">
        <v>161</v>
      </c>
    </row>
    <row r="68" spans="2:6" s="80" customFormat="1" ht="16.5" customHeight="1">
      <c r="B68" s="382" t="s">
        <v>207</v>
      </c>
      <c r="C68" s="653"/>
      <c r="D68" s="655"/>
      <c r="E68" s="618"/>
      <c r="F68" s="541"/>
    </row>
    <row r="69" spans="2:6" s="80" customFormat="1" ht="9.75" customHeight="1">
      <c r="B69" s="513"/>
      <c r="C69" s="139"/>
      <c r="D69" s="94"/>
      <c r="E69" s="94"/>
      <c r="F69" s="541"/>
    </row>
    <row r="70" spans="2:6" s="80" customFormat="1" ht="16.5">
      <c r="B70" s="353" t="s">
        <v>231</v>
      </c>
      <c r="C70" s="353"/>
      <c r="D70" s="384">
        <f>+D71</f>
        <v>101797.99048000001</v>
      </c>
      <c r="E70" s="384">
        <f>+E71</f>
        <v>385000</v>
      </c>
      <c r="F70" s="541"/>
    </row>
    <row r="71" spans="2:6" s="80" customFormat="1" ht="16.5">
      <c r="B71" s="72" t="s">
        <v>35</v>
      </c>
      <c r="C71" s="72"/>
      <c r="D71" s="385">
        <f>SUM(D72:D73)</f>
        <v>101797.99048000001</v>
      </c>
      <c r="E71" s="385">
        <f>SUM(E72:E73)</f>
        <v>385000</v>
      </c>
      <c r="F71" s="541"/>
    </row>
    <row r="72" spans="2:6" s="80" customFormat="1" ht="16.5">
      <c r="B72" s="376" t="s">
        <v>184</v>
      </c>
      <c r="C72" s="73" t="s">
        <v>100</v>
      </c>
      <c r="D72" s="412">
        <v>52882.07298</v>
      </c>
      <c r="E72" s="380">
        <f>ROUND(+D72*$F$9,5)</f>
        <v>200000.00001</v>
      </c>
      <c r="F72" s="541"/>
    </row>
    <row r="73" spans="2:6" s="80" customFormat="1" ht="16.5">
      <c r="B73" s="376" t="s">
        <v>154</v>
      </c>
      <c r="C73" s="73" t="s">
        <v>100</v>
      </c>
      <c r="D73" s="412">
        <v>48915.9175</v>
      </c>
      <c r="E73" s="380">
        <f>ROUND(+D73*$F$9,5)</f>
        <v>184999.99999</v>
      </c>
      <c r="F73" s="541"/>
    </row>
    <row r="74" spans="2:6" s="80" customFormat="1" ht="12" customHeight="1">
      <c r="B74" s="139"/>
      <c r="C74" s="139"/>
      <c r="D74" s="94"/>
      <c r="E74" s="94"/>
      <c r="F74" s="541"/>
    </row>
    <row r="75" spans="2:6" s="65" customFormat="1" ht="16.5" customHeight="1">
      <c r="B75" s="353" t="s">
        <v>229</v>
      </c>
      <c r="C75" s="353"/>
      <c r="D75" s="384">
        <f>+D76+D90+D92</f>
        <v>915254.9554500001</v>
      </c>
      <c r="E75" s="384">
        <f>+E76+E90+E92</f>
        <v>3461494.2415100005</v>
      </c>
      <c r="F75" s="541"/>
    </row>
    <row r="76" spans="2:6" s="65" customFormat="1" ht="16.5" customHeight="1">
      <c r="B76" s="72" t="s">
        <v>35</v>
      </c>
      <c r="C76" s="72"/>
      <c r="D76" s="385">
        <f>SUM(D77:D89)</f>
        <v>859521.3821000002</v>
      </c>
      <c r="E76" s="385">
        <f>SUM(E77:E89)</f>
        <v>3250709.8671000004</v>
      </c>
      <c r="F76" s="541"/>
    </row>
    <row r="77" spans="2:6" s="65" customFormat="1" ht="16.5" customHeight="1">
      <c r="B77" s="376" t="s">
        <v>242</v>
      </c>
      <c r="C77" s="73" t="s">
        <v>101</v>
      </c>
      <c r="D77" s="412">
        <v>269201.74553</v>
      </c>
      <c r="E77" s="380">
        <f aca="true" t="shared" si="1" ref="E77:E89">ROUND(+D77*$F$9,5)</f>
        <v>1018121.00159</v>
      </c>
      <c r="F77" s="541"/>
    </row>
    <row r="78" spans="2:6" s="65" customFormat="1" ht="16.5" customHeight="1">
      <c r="B78" s="376" t="s">
        <v>183</v>
      </c>
      <c r="C78" s="73" t="s">
        <v>100</v>
      </c>
      <c r="D78" s="412">
        <v>151394.76463</v>
      </c>
      <c r="E78" s="380">
        <f t="shared" si="1"/>
        <v>572574.99983</v>
      </c>
      <c r="F78" s="541"/>
    </row>
    <row r="79" spans="2:6" s="65" customFormat="1" ht="16.5" customHeight="1">
      <c r="B79" s="376" t="s">
        <v>254</v>
      </c>
      <c r="C79" s="73" t="s">
        <v>101</v>
      </c>
      <c r="D79" s="412">
        <v>150000</v>
      </c>
      <c r="E79" s="380">
        <f t="shared" si="1"/>
        <v>567300</v>
      </c>
      <c r="F79" s="541"/>
    </row>
    <row r="80" spans="2:6" s="65" customFormat="1" ht="16.5" customHeight="1">
      <c r="B80" s="376" t="s">
        <v>250</v>
      </c>
      <c r="C80" s="73" t="s">
        <v>101</v>
      </c>
      <c r="D80" s="412">
        <v>74000</v>
      </c>
      <c r="E80" s="380">
        <f t="shared" si="1"/>
        <v>279868</v>
      </c>
      <c r="F80" s="541"/>
    </row>
    <row r="81" spans="2:6" s="65" customFormat="1" ht="16.5" customHeight="1">
      <c r="B81" s="376" t="s">
        <v>184</v>
      </c>
      <c r="C81" s="73" t="s">
        <v>100</v>
      </c>
      <c r="D81" s="412">
        <v>53270.54147</v>
      </c>
      <c r="E81" s="380">
        <f t="shared" si="1"/>
        <v>201469.18784</v>
      </c>
      <c r="F81" s="541"/>
    </row>
    <row r="82" spans="2:6" s="65" customFormat="1" ht="16.5" customHeight="1">
      <c r="B82" s="376" t="s">
        <v>154</v>
      </c>
      <c r="C82" s="73" t="s">
        <v>100</v>
      </c>
      <c r="D82" s="412">
        <v>47940.60521</v>
      </c>
      <c r="E82" s="380">
        <f t="shared" si="1"/>
        <v>181311.3689</v>
      </c>
      <c r="F82" s="541"/>
    </row>
    <row r="83" spans="2:6" s="65" customFormat="1" ht="16.5" customHeight="1">
      <c r="B83" s="376" t="s">
        <v>244</v>
      </c>
      <c r="C83" s="73" t="s">
        <v>101</v>
      </c>
      <c r="D83" s="412">
        <v>40000</v>
      </c>
      <c r="E83" s="380">
        <f t="shared" si="1"/>
        <v>151280</v>
      </c>
      <c r="F83" s="541"/>
    </row>
    <row r="84" spans="2:6" s="65" customFormat="1" ht="16.5" customHeight="1" hidden="1">
      <c r="B84" s="376" t="s">
        <v>253</v>
      </c>
      <c r="C84" s="73" t="s">
        <v>101</v>
      </c>
      <c r="D84" s="412">
        <v>0</v>
      </c>
      <c r="E84" s="380">
        <f t="shared" si="1"/>
        <v>0</v>
      </c>
      <c r="F84" s="541"/>
    </row>
    <row r="85" spans="2:6" s="65" customFormat="1" ht="16.5" customHeight="1">
      <c r="B85" s="376" t="s">
        <v>252</v>
      </c>
      <c r="C85" s="73" t="s">
        <v>100</v>
      </c>
      <c r="D85" s="412">
        <v>22000</v>
      </c>
      <c r="E85" s="380">
        <f t="shared" si="1"/>
        <v>83204</v>
      </c>
      <c r="F85" s="541"/>
    </row>
    <row r="86" spans="2:6" s="65" customFormat="1" ht="16.5" customHeight="1">
      <c r="B86" s="376" t="s">
        <v>255</v>
      </c>
      <c r="C86" s="73" t="s">
        <v>101</v>
      </c>
      <c r="D86" s="412">
        <v>20000</v>
      </c>
      <c r="E86" s="380">
        <f t="shared" si="1"/>
        <v>75640</v>
      </c>
      <c r="F86" s="541"/>
    </row>
    <row r="87" spans="2:6" s="65" customFormat="1" ht="16.5" customHeight="1">
      <c r="B87" s="376" t="s">
        <v>258</v>
      </c>
      <c r="C87" s="73" t="s">
        <v>100</v>
      </c>
      <c r="D87" s="412">
        <v>11105.23533</v>
      </c>
      <c r="E87" s="380">
        <f t="shared" si="1"/>
        <v>42000.00002</v>
      </c>
      <c r="F87" s="541"/>
    </row>
    <row r="88" spans="2:6" s="65" customFormat="1" ht="16.5" customHeight="1">
      <c r="B88" s="376" t="s">
        <v>180</v>
      </c>
      <c r="C88" s="73" t="s">
        <v>100</v>
      </c>
      <c r="D88" s="412">
        <v>10608.48993</v>
      </c>
      <c r="E88" s="380">
        <f t="shared" si="1"/>
        <v>40121.30892</v>
      </c>
      <c r="F88" s="541"/>
    </row>
    <row r="89" spans="2:6" s="65" customFormat="1" ht="16.5" customHeight="1">
      <c r="B89" s="376" t="s">
        <v>259</v>
      </c>
      <c r="C89" s="73" t="s">
        <v>101</v>
      </c>
      <c r="D89" s="412">
        <v>10000</v>
      </c>
      <c r="E89" s="380">
        <f t="shared" si="1"/>
        <v>37820</v>
      </c>
      <c r="F89" s="541"/>
    </row>
    <row r="90" spans="2:6" s="65" customFormat="1" ht="16.5" customHeight="1">
      <c r="B90" s="72" t="s">
        <v>123</v>
      </c>
      <c r="C90" s="74"/>
      <c r="D90" s="385">
        <f>+D91</f>
        <v>55733.57335</v>
      </c>
      <c r="E90" s="385">
        <f>+E91</f>
        <v>210784.37441</v>
      </c>
      <c r="F90" s="541"/>
    </row>
    <row r="91" spans="2:6" s="65" customFormat="1" ht="16.5" customHeight="1">
      <c r="B91" s="376" t="s">
        <v>181</v>
      </c>
      <c r="C91" s="73" t="s">
        <v>100</v>
      </c>
      <c r="D91" s="412">
        <v>55733.57335</v>
      </c>
      <c r="E91" s="380">
        <f>ROUND(+D91*$F$9,5)</f>
        <v>210784.37441</v>
      </c>
      <c r="F91" s="541"/>
    </row>
    <row r="92" spans="2:6" s="65" customFormat="1" ht="16.5" customHeight="1" hidden="1">
      <c r="B92" s="72" t="s">
        <v>36</v>
      </c>
      <c r="C92" s="73"/>
      <c r="D92" s="385">
        <f>SUM(D93:D93)</f>
        <v>0</v>
      </c>
      <c r="E92" s="385">
        <f>SUM(E93:E93)</f>
        <v>0</v>
      </c>
      <c r="F92" s="541"/>
    </row>
    <row r="93" spans="2:6" s="65" customFormat="1" ht="16.5" customHeight="1" hidden="1">
      <c r="B93" s="376" t="s">
        <v>0</v>
      </c>
      <c r="C93" s="73" t="s">
        <v>100</v>
      </c>
      <c r="D93" s="412">
        <v>0</v>
      </c>
      <c r="E93" s="380">
        <f>ROUND(+D93*$F$9,5)</f>
        <v>0</v>
      </c>
      <c r="F93" s="541"/>
    </row>
    <row r="94" spans="2:6" s="65" customFormat="1" ht="9.75" customHeight="1">
      <c r="B94" s="140"/>
      <c r="C94" s="140"/>
      <c r="D94" s="386"/>
      <c r="E94" s="386"/>
      <c r="F94" s="541"/>
    </row>
    <row r="95" spans="2:6" s="80" customFormat="1" ht="15" customHeight="1">
      <c r="B95" s="630" t="s">
        <v>98</v>
      </c>
      <c r="C95" s="142"/>
      <c r="D95" s="659">
        <f>+D70+D75</f>
        <v>1017052.9459300002</v>
      </c>
      <c r="E95" s="661">
        <f>+E70+E75</f>
        <v>3846494.2415100005</v>
      </c>
      <c r="F95" s="541"/>
    </row>
    <row r="96" spans="2:6" s="80" customFormat="1" ht="15" customHeight="1">
      <c r="B96" s="631"/>
      <c r="C96" s="143"/>
      <c r="D96" s="660"/>
      <c r="E96" s="660"/>
      <c r="F96" s="541"/>
    </row>
    <row r="97" spans="2:5" ht="7.5" customHeight="1">
      <c r="B97" s="144"/>
      <c r="C97" s="144"/>
      <c r="D97" s="95"/>
      <c r="E97" s="95"/>
    </row>
    <row r="98" spans="4:5" ht="12.75">
      <c r="D98" s="421"/>
      <c r="E98" s="421"/>
    </row>
    <row r="99" ht="12.75">
      <c r="D99" s="420"/>
    </row>
    <row r="100" spans="4:5" ht="12.75">
      <c r="D100" s="96"/>
      <c r="E100" s="96"/>
    </row>
  </sheetData>
  <sheetProtection/>
  <mergeCells count="20">
    <mergeCell ref="B1:E1"/>
    <mergeCell ref="B2:E2"/>
    <mergeCell ref="B3:E3"/>
    <mergeCell ref="B4:E4"/>
    <mergeCell ref="E11:E12"/>
    <mergeCell ref="B95:B96"/>
    <mergeCell ref="D95:D96"/>
    <mergeCell ref="E95:E96"/>
    <mergeCell ref="B64:E64"/>
    <mergeCell ref="D49:D50"/>
    <mergeCell ref="C67:C68"/>
    <mergeCell ref="C11:C12"/>
    <mergeCell ref="D11:D12"/>
    <mergeCell ref="B65:D65"/>
    <mergeCell ref="E49:E50"/>
    <mergeCell ref="B62:E62"/>
    <mergeCell ref="B49:B50"/>
    <mergeCell ref="D67:D68"/>
    <mergeCell ref="B63:E63"/>
    <mergeCell ref="E67:E68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7:E42 E35 E18:E26 E16 E90 E92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7" customWidth="1"/>
    <col min="2" max="2" width="103.8515625" style="97" customWidth="1"/>
    <col min="3" max="4" width="19.7109375" style="97" customWidth="1"/>
    <col min="5" max="5" width="15.140625" style="164" customWidth="1"/>
    <col min="6" max="6" width="13.57421875" style="97" bestFit="1" customWidth="1"/>
    <col min="7" max="7" width="21.421875" style="97" bestFit="1" customWidth="1"/>
    <col min="8" max="8" width="16.57421875" style="97" bestFit="1" customWidth="1"/>
    <col min="9" max="9" width="18.57421875" style="97" bestFit="1" customWidth="1"/>
    <col min="10" max="16384" width="11.421875" style="97" customWidth="1"/>
  </cols>
  <sheetData>
    <row r="1" ht="12.75">
      <c r="B1" s="145"/>
    </row>
    <row r="2" ht="12.75">
      <c r="B2" s="145"/>
    </row>
    <row r="3" ht="12.75">
      <c r="B3" s="145"/>
    </row>
    <row r="4" spans="2:16" ht="24.75" customHeight="1">
      <c r="B4" s="145"/>
      <c r="P4" s="192"/>
    </row>
    <row r="5" spans="2:16" ht="18">
      <c r="B5" s="362" t="s">
        <v>16</v>
      </c>
      <c r="C5" s="362"/>
      <c r="D5" s="362"/>
      <c r="P5" s="192"/>
    </row>
    <row r="6" spans="2:16" ht="18">
      <c r="B6" s="363" t="s">
        <v>133</v>
      </c>
      <c r="C6" s="363"/>
      <c r="D6" s="363"/>
      <c r="P6" s="192"/>
    </row>
    <row r="7" spans="2:16" ht="18">
      <c r="B7" s="363" t="s">
        <v>132</v>
      </c>
      <c r="C7" s="363"/>
      <c r="D7" s="363"/>
      <c r="E7" s="288"/>
      <c r="P7" s="192"/>
    </row>
    <row r="8" spans="2:16" ht="16.5">
      <c r="B8" s="367" t="s">
        <v>58</v>
      </c>
      <c r="C8" s="364"/>
      <c r="D8" s="364"/>
      <c r="P8" s="192"/>
    </row>
    <row r="9" spans="2:16" ht="15.75">
      <c r="B9" s="365" t="str">
        <f>+'DEP-C2'!B9</f>
        <v>Al 29 de febrero de 2024</v>
      </c>
      <c r="C9" s="365"/>
      <c r="D9" s="289"/>
      <c r="E9" s="366">
        <f>+Portada!H39</f>
        <v>3.782</v>
      </c>
      <c r="P9" s="192"/>
    </row>
    <row r="10" spans="2:16" s="76" customFormat="1" ht="9.75" customHeight="1">
      <c r="B10" s="571"/>
      <c r="C10" s="571"/>
      <c r="D10" s="571"/>
      <c r="E10" s="208"/>
      <c r="P10" s="193"/>
    </row>
    <row r="11" spans="2:16" ht="16.5" customHeight="1">
      <c r="B11" s="582" t="s">
        <v>95</v>
      </c>
      <c r="C11" s="664" t="s">
        <v>85</v>
      </c>
      <c r="D11" s="666" t="s">
        <v>161</v>
      </c>
      <c r="P11" s="192"/>
    </row>
    <row r="12" spans="2:16" s="109" customFormat="1" ht="16.5" customHeight="1">
      <c r="B12" s="583"/>
      <c r="C12" s="665"/>
      <c r="D12" s="667"/>
      <c r="E12" s="209"/>
      <c r="P12" s="194"/>
    </row>
    <row r="13" spans="2:16" s="109" customFormat="1" ht="9.75" customHeight="1">
      <c r="B13" s="146"/>
      <c r="C13" s="523"/>
      <c r="D13" s="110"/>
      <c r="E13" s="209"/>
      <c r="P13" s="194"/>
    </row>
    <row r="14" spans="2:16" s="76" customFormat="1" ht="19.5" customHeight="1">
      <c r="B14" s="78" t="s">
        <v>196</v>
      </c>
      <c r="C14" s="505">
        <f>+C16+C34</f>
        <v>8046656.167999999</v>
      </c>
      <c r="D14" s="505">
        <f>+D16+D34</f>
        <v>30432453.62738</v>
      </c>
      <c r="E14" s="241"/>
      <c r="F14" s="373"/>
      <c r="G14" s="290"/>
      <c r="H14" s="290"/>
      <c r="P14" s="193"/>
    </row>
    <row r="15" spans="2:16" s="76" customFormat="1" ht="9.75" customHeight="1">
      <c r="B15" s="78"/>
      <c r="C15" s="506"/>
      <c r="D15" s="505"/>
      <c r="E15" s="241"/>
      <c r="F15" s="374"/>
      <c r="G15" s="290"/>
      <c r="H15" s="290"/>
      <c r="P15" s="193"/>
    </row>
    <row r="16" spans="2:16" s="76" customFormat="1" ht="16.5" customHeight="1">
      <c r="B16" s="77" t="s">
        <v>64</v>
      </c>
      <c r="C16" s="506">
        <f>SUM(C17:C32)</f>
        <v>4230747.595159999</v>
      </c>
      <c r="D16" s="506">
        <f>SUM(D17:D32)</f>
        <v>16000687.404900001</v>
      </c>
      <c r="E16" s="444"/>
      <c r="F16" s="444"/>
      <c r="P16" s="193"/>
    </row>
    <row r="17" spans="2:16" s="76" customFormat="1" ht="16.5" customHeight="1">
      <c r="B17" s="554" t="s">
        <v>195</v>
      </c>
      <c r="C17" s="521">
        <v>4011111.11108</v>
      </c>
      <c r="D17" s="522">
        <f aca="true" t="shared" si="0" ref="D17:D32">ROUND(+C17*$E$9,5)</f>
        <v>15170022.2221</v>
      </c>
      <c r="E17" s="444"/>
      <c r="F17" s="444"/>
      <c r="P17" s="193"/>
    </row>
    <row r="18" spans="2:16" s="76" customFormat="1" ht="16.5" customHeight="1">
      <c r="B18" s="554" t="s">
        <v>203</v>
      </c>
      <c r="C18" s="521">
        <v>64770.56942</v>
      </c>
      <c r="D18" s="522">
        <f t="shared" si="0"/>
        <v>244962.29355</v>
      </c>
      <c r="E18" s="444"/>
      <c r="F18" s="444"/>
      <c r="P18" s="193"/>
    </row>
    <row r="19" spans="2:16" s="76" customFormat="1" ht="16.5" customHeight="1">
      <c r="B19" s="554" t="s">
        <v>194</v>
      </c>
      <c r="C19" s="521">
        <v>29986.31725</v>
      </c>
      <c r="D19" s="522">
        <f t="shared" si="0"/>
        <v>113408.25184</v>
      </c>
      <c r="E19" s="444"/>
      <c r="F19" s="444"/>
      <c r="P19" s="193"/>
    </row>
    <row r="20" spans="2:16" s="76" customFormat="1" ht="16.5" customHeight="1">
      <c r="B20" s="554" t="s">
        <v>251</v>
      </c>
      <c r="C20" s="521">
        <v>26692.22633</v>
      </c>
      <c r="D20" s="522">
        <f t="shared" si="0"/>
        <v>100949.99998</v>
      </c>
      <c r="E20" s="444"/>
      <c r="F20" s="444"/>
      <c r="P20" s="193"/>
    </row>
    <row r="21" spans="2:16" s="76" customFormat="1" ht="16.5" customHeight="1">
      <c r="B21" s="554" t="s">
        <v>191</v>
      </c>
      <c r="C21" s="521">
        <v>25411.70126</v>
      </c>
      <c r="D21" s="522">
        <f t="shared" si="0"/>
        <v>96107.05417</v>
      </c>
      <c r="E21" s="444"/>
      <c r="F21" s="444"/>
      <c r="P21" s="193"/>
    </row>
    <row r="22" spans="2:16" s="76" customFormat="1" ht="16.5" customHeight="1">
      <c r="B22" s="554" t="s">
        <v>190</v>
      </c>
      <c r="C22" s="521">
        <v>17004.51416</v>
      </c>
      <c r="D22" s="522">
        <f t="shared" si="0"/>
        <v>64311.07255</v>
      </c>
      <c r="E22" s="444"/>
      <c r="F22" s="444"/>
      <c r="P22" s="193"/>
    </row>
    <row r="23" spans="2:16" s="76" customFormat="1" ht="16.5" customHeight="1">
      <c r="B23" s="554" t="s">
        <v>247</v>
      </c>
      <c r="C23" s="521">
        <v>15203.59598</v>
      </c>
      <c r="D23" s="522">
        <f t="shared" si="0"/>
        <v>57500</v>
      </c>
      <c r="E23" s="444"/>
      <c r="F23" s="444"/>
      <c r="P23" s="193"/>
    </row>
    <row r="24" spans="2:16" s="76" customFormat="1" ht="16.5" customHeight="1">
      <c r="B24" s="554" t="s">
        <v>165</v>
      </c>
      <c r="C24" s="521">
        <v>11954.54082</v>
      </c>
      <c r="D24" s="522">
        <f t="shared" si="0"/>
        <v>45212.07338</v>
      </c>
      <c r="E24" s="444"/>
      <c r="F24" s="444"/>
      <c r="P24" s="193"/>
    </row>
    <row r="25" spans="2:16" s="76" customFormat="1" ht="16.5" customHeight="1">
      <c r="B25" s="554" t="s">
        <v>164</v>
      </c>
      <c r="C25" s="521">
        <v>7761.20856</v>
      </c>
      <c r="D25" s="522">
        <f t="shared" si="0"/>
        <v>29352.89077</v>
      </c>
      <c r="E25" s="444"/>
      <c r="F25" s="444"/>
      <c r="P25" s="193"/>
    </row>
    <row r="26" spans="2:16" s="76" customFormat="1" ht="16.5" customHeight="1">
      <c r="B26" s="554" t="s">
        <v>202</v>
      </c>
      <c r="C26" s="521">
        <v>4958.22403</v>
      </c>
      <c r="D26" s="522">
        <f t="shared" si="0"/>
        <v>18752.00328</v>
      </c>
      <c r="E26" s="444"/>
      <c r="F26" s="444"/>
      <c r="P26" s="193"/>
    </row>
    <row r="27" spans="2:16" s="76" customFormat="1" ht="16.5" customHeight="1">
      <c r="B27" s="554" t="s">
        <v>192</v>
      </c>
      <c r="C27" s="521">
        <v>4394.8097</v>
      </c>
      <c r="D27" s="522">
        <f t="shared" si="0"/>
        <v>16621.17029</v>
      </c>
      <c r="E27" s="444"/>
      <c r="F27" s="444"/>
      <c r="P27" s="193"/>
    </row>
    <row r="28" spans="2:16" s="76" customFormat="1" ht="16.5" customHeight="1">
      <c r="B28" s="554" t="s">
        <v>243</v>
      </c>
      <c r="C28" s="521">
        <v>3966.15547</v>
      </c>
      <c r="D28" s="522">
        <f t="shared" si="0"/>
        <v>14999.99999</v>
      </c>
      <c r="E28" s="444"/>
      <c r="F28" s="444"/>
      <c r="P28" s="193"/>
    </row>
    <row r="29" spans="2:16" s="76" customFormat="1" ht="16.5" customHeight="1">
      <c r="B29" s="554" t="s">
        <v>230</v>
      </c>
      <c r="C29" s="521">
        <v>2656.0650800000003</v>
      </c>
      <c r="D29" s="522">
        <f t="shared" si="0"/>
        <v>10045.23813</v>
      </c>
      <c r="E29" s="444"/>
      <c r="F29" s="444"/>
      <c r="P29" s="193"/>
    </row>
    <row r="30" spans="2:16" s="76" customFormat="1" ht="16.5" customHeight="1">
      <c r="B30" s="554" t="s">
        <v>193</v>
      </c>
      <c r="C30" s="521">
        <v>2361.45377</v>
      </c>
      <c r="D30" s="522">
        <f t="shared" si="0"/>
        <v>8931.01816</v>
      </c>
      <c r="E30" s="444"/>
      <c r="F30" s="444"/>
      <c r="P30" s="193"/>
    </row>
    <row r="31" spans="2:16" s="76" customFormat="1" ht="16.5" customHeight="1">
      <c r="B31" s="554" t="s">
        <v>48</v>
      </c>
      <c r="C31" s="521">
        <v>1986.28152</v>
      </c>
      <c r="D31" s="522">
        <f t="shared" si="0"/>
        <v>7512.11671</v>
      </c>
      <c r="E31" s="444"/>
      <c r="F31" s="444"/>
      <c r="P31" s="193"/>
    </row>
    <row r="32" spans="2:16" s="76" customFormat="1" ht="16.5" customHeight="1">
      <c r="B32" s="554" t="s">
        <v>239</v>
      </c>
      <c r="C32" s="521">
        <v>528.82073</v>
      </c>
      <c r="D32" s="522">
        <f t="shared" si="0"/>
        <v>2000</v>
      </c>
      <c r="E32" s="444"/>
      <c r="F32" s="444"/>
      <c r="P32" s="193"/>
    </row>
    <row r="33" spans="2:16" s="76" customFormat="1" ht="12" customHeight="1">
      <c r="B33" s="291"/>
      <c r="C33" s="507"/>
      <c r="D33" s="507"/>
      <c r="E33" s="444"/>
      <c r="F33" s="444"/>
      <c r="P33" s="193"/>
    </row>
    <row r="34" spans="2:16" s="76" customFormat="1" ht="16.5" customHeight="1">
      <c r="B34" s="77" t="s">
        <v>25</v>
      </c>
      <c r="C34" s="506">
        <f>SUM(C35:C37)</f>
        <v>3815908.5728399996</v>
      </c>
      <c r="D34" s="506">
        <f>+SUM(D35:D37)</f>
        <v>14431766.222479999</v>
      </c>
      <c r="E34" s="444"/>
      <c r="F34" s="444"/>
      <c r="P34" s="193"/>
    </row>
    <row r="35" spans="2:16" s="76" customFormat="1" ht="16.5" customHeight="1">
      <c r="B35" s="368" t="s">
        <v>166</v>
      </c>
      <c r="C35" s="521">
        <v>1973111.49778</v>
      </c>
      <c r="D35" s="522">
        <f>ROUND(+C35*$E$9,5)</f>
        <v>7462307.6846</v>
      </c>
      <c r="E35" s="444"/>
      <c r="F35" s="444"/>
      <c r="P35" s="193"/>
    </row>
    <row r="36" spans="2:16" s="76" customFormat="1" ht="16.5" customHeight="1">
      <c r="B36" s="520" t="s">
        <v>204</v>
      </c>
      <c r="C36" s="521">
        <v>1831918.4771599995</v>
      </c>
      <c r="D36" s="522">
        <f>ROUND(+C36*$E$9,5)</f>
        <v>6928315.68062</v>
      </c>
      <c r="E36" s="241"/>
      <c r="F36" s="375"/>
      <c r="P36" s="193"/>
    </row>
    <row r="37" spans="2:16" s="76" customFormat="1" ht="16.5" customHeight="1">
      <c r="B37" s="520" t="s">
        <v>122</v>
      </c>
      <c r="C37" s="521">
        <v>10878.5979</v>
      </c>
      <c r="D37" s="522">
        <f>ROUND(+C37*$E$9,5)</f>
        <v>41142.85726</v>
      </c>
      <c r="E37" s="241"/>
      <c r="F37" s="375"/>
      <c r="P37" s="193"/>
    </row>
    <row r="38" spans="2:16" s="76" customFormat="1" ht="15" customHeight="1">
      <c r="B38" s="291"/>
      <c r="C38" s="508"/>
      <c r="D38" s="508"/>
      <c r="E38" s="241"/>
      <c r="F38" s="375"/>
      <c r="P38" s="193"/>
    </row>
    <row r="39" spans="2:16" s="76" customFormat="1" ht="19.5" customHeight="1">
      <c r="B39" s="78" t="s">
        <v>197</v>
      </c>
      <c r="C39" s="505">
        <f>+C41+C53</f>
        <v>354841.99765</v>
      </c>
      <c r="D39" s="505">
        <f>+D41+D53</f>
        <v>1342012.4351299996</v>
      </c>
      <c r="E39" s="241"/>
      <c r="F39" s="375"/>
      <c r="P39" s="193"/>
    </row>
    <row r="40" spans="2:16" s="76" customFormat="1" ht="9.75" customHeight="1">
      <c r="B40" s="78"/>
      <c r="C40" s="505"/>
      <c r="D40" s="505"/>
      <c r="E40" s="241"/>
      <c r="F40" s="375"/>
      <c r="P40" s="193"/>
    </row>
    <row r="41" spans="2:16" s="76" customFormat="1" ht="16.5" customHeight="1">
      <c r="B41" s="77" t="s">
        <v>24</v>
      </c>
      <c r="C41" s="506">
        <f>SUM(C42:C51)</f>
        <v>324573.28417</v>
      </c>
      <c r="D41" s="506">
        <f>SUM(D42:D51)</f>
        <v>1227536.1607499996</v>
      </c>
      <c r="E41" s="241"/>
      <c r="F41" s="241"/>
      <c r="P41" s="193"/>
    </row>
    <row r="42" spans="2:16" s="76" customFormat="1" ht="16.5" customHeight="1">
      <c r="B42" s="554" t="s">
        <v>203</v>
      </c>
      <c r="C42" s="521">
        <v>315133.88831</v>
      </c>
      <c r="D42" s="522">
        <f aca="true" t="shared" si="1" ref="D42:D51">ROUND(+C42*$E$9,5)</f>
        <v>1191836.36559</v>
      </c>
      <c r="E42" s="241"/>
      <c r="F42" s="241"/>
      <c r="P42" s="193"/>
    </row>
    <row r="43" spans="2:16" s="76" customFormat="1" ht="16.5" customHeight="1">
      <c r="B43" s="335" t="s">
        <v>67</v>
      </c>
      <c r="C43" s="521">
        <v>2803.1507899999997</v>
      </c>
      <c r="D43" s="522">
        <f t="shared" si="1"/>
        <v>10601.51629</v>
      </c>
      <c r="E43" s="241"/>
      <c r="F43" s="241"/>
      <c r="P43" s="193"/>
    </row>
    <row r="44" spans="2:16" s="76" customFormat="1" ht="16.5" customHeight="1">
      <c r="B44" s="335" t="s">
        <v>200</v>
      </c>
      <c r="C44" s="521">
        <v>2445.63722</v>
      </c>
      <c r="D44" s="522">
        <f t="shared" si="1"/>
        <v>9249.39997</v>
      </c>
      <c r="E44" s="241"/>
      <c r="F44" s="241"/>
      <c r="P44" s="193"/>
    </row>
    <row r="45" spans="2:16" s="76" customFormat="1" ht="16.5" customHeight="1">
      <c r="B45" s="335" t="s">
        <v>43</v>
      </c>
      <c r="C45" s="521">
        <v>1664.9949199999999</v>
      </c>
      <c r="D45" s="522">
        <f t="shared" si="1"/>
        <v>6297.01079</v>
      </c>
      <c r="E45" s="241"/>
      <c r="F45" s="241"/>
      <c r="P45" s="193"/>
    </row>
    <row r="46" spans="2:16" s="76" customFormat="1" ht="16.5" customHeight="1">
      <c r="B46" s="335" t="s">
        <v>50</v>
      </c>
      <c r="C46" s="521">
        <v>1151.83979</v>
      </c>
      <c r="D46" s="522">
        <f t="shared" si="1"/>
        <v>4356.25809</v>
      </c>
      <c r="E46" s="241"/>
      <c r="F46" s="241"/>
      <c r="P46" s="193"/>
    </row>
    <row r="47" spans="2:16" s="76" customFormat="1" ht="16.5" customHeight="1">
      <c r="B47" s="335" t="s">
        <v>155</v>
      </c>
      <c r="C47" s="521">
        <v>478.93596</v>
      </c>
      <c r="D47" s="522">
        <f t="shared" si="1"/>
        <v>1811.3358</v>
      </c>
      <c r="E47" s="241"/>
      <c r="F47" s="241"/>
      <c r="P47" s="193"/>
    </row>
    <row r="48" spans="2:16" s="76" customFormat="1" ht="16.5" customHeight="1">
      <c r="B48" s="335" t="s">
        <v>201</v>
      </c>
      <c r="C48" s="521">
        <v>432.98439</v>
      </c>
      <c r="D48" s="522">
        <f t="shared" si="1"/>
        <v>1637.54696</v>
      </c>
      <c r="E48" s="241"/>
      <c r="F48" s="241"/>
      <c r="P48" s="193"/>
    </row>
    <row r="49" spans="2:16" s="76" customFormat="1" ht="16.5" customHeight="1">
      <c r="B49" s="335" t="s">
        <v>222</v>
      </c>
      <c r="C49" s="521">
        <v>401.19525</v>
      </c>
      <c r="D49" s="522">
        <f t="shared" si="1"/>
        <v>1517.32044</v>
      </c>
      <c r="E49" s="241"/>
      <c r="F49" s="241"/>
      <c r="P49" s="193"/>
    </row>
    <row r="50" spans="2:16" s="76" customFormat="1" ht="16.5" customHeight="1">
      <c r="B50" s="335" t="s">
        <v>202</v>
      </c>
      <c r="C50" s="521">
        <v>58.61138</v>
      </c>
      <c r="D50" s="522">
        <f t="shared" si="1"/>
        <v>221.66824</v>
      </c>
      <c r="E50" s="241"/>
      <c r="F50" s="241"/>
      <c r="P50" s="193"/>
    </row>
    <row r="51" spans="2:16" s="76" customFormat="1" ht="16.5" customHeight="1">
      <c r="B51" s="335" t="s">
        <v>42</v>
      </c>
      <c r="C51" s="521">
        <v>2.04616</v>
      </c>
      <c r="D51" s="522">
        <f t="shared" si="1"/>
        <v>7.73858</v>
      </c>
      <c r="E51" s="241"/>
      <c r="F51" s="241"/>
      <c r="P51" s="193"/>
    </row>
    <row r="52" spans="2:16" s="76" customFormat="1" ht="12" customHeight="1">
      <c r="B52" s="376"/>
      <c r="C52" s="507"/>
      <c r="D52" s="507"/>
      <c r="E52" s="241"/>
      <c r="F52" s="241"/>
      <c r="G52" s="432"/>
      <c r="P52" s="193"/>
    </row>
    <row r="53" spans="2:16" s="76" customFormat="1" ht="16.5" customHeight="1">
      <c r="B53" s="77" t="s">
        <v>25</v>
      </c>
      <c r="C53" s="506">
        <f>+C54</f>
        <v>30268.71348</v>
      </c>
      <c r="D53" s="506">
        <f>+D54</f>
        <v>114476.27438</v>
      </c>
      <c r="E53" s="241"/>
      <c r="F53" s="431"/>
      <c r="P53" s="193"/>
    </row>
    <row r="54" spans="2:16" s="76" customFormat="1" ht="16.5" customHeight="1">
      <c r="B54" s="368" t="s">
        <v>204</v>
      </c>
      <c r="C54" s="521">
        <v>30268.71348</v>
      </c>
      <c r="D54" s="522">
        <f>ROUND(+C54*$E$9,5)</f>
        <v>114476.27438</v>
      </c>
      <c r="E54" s="241"/>
      <c r="F54" s="375"/>
      <c r="P54" s="193"/>
    </row>
    <row r="55" spans="2:16" s="76" customFormat="1" ht="9.75" customHeight="1">
      <c r="B55" s="75"/>
      <c r="C55" s="509"/>
      <c r="D55" s="509"/>
      <c r="E55" s="241"/>
      <c r="F55" s="375"/>
      <c r="P55" s="193"/>
    </row>
    <row r="56" spans="2:16" s="76" customFormat="1" ht="18" customHeight="1" hidden="1">
      <c r="B56" s="147"/>
      <c r="C56" s="522"/>
      <c r="D56" s="522"/>
      <c r="E56" s="241"/>
      <c r="F56" s="375"/>
      <c r="P56" s="193"/>
    </row>
    <row r="57" spans="2:16" s="76" customFormat="1" ht="21.75" customHeight="1" hidden="1">
      <c r="B57" s="78" t="s">
        <v>110</v>
      </c>
      <c r="C57" s="505">
        <f>+C58</f>
        <v>0</v>
      </c>
      <c r="D57" s="505">
        <f>+D58</f>
        <v>0</v>
      </c>
      <c r="E57" s="241"/>
      <c r="F57" s="375"/>
      <c r="H57" s="292"/>
      <c r="P57" s="193"/>
    </row>
    <row r="58" spans="2:16" s="76" customFormat="1" ht="21.75" customHeight="1" hidden="1">
      <c r="B58" s="75" t="s">
        <v>64</v>
      </c>
      <c r="C58" s="509">
        <f>+C59</f>
        <v>0</v>
      </c>
      <c r="D58" s="509">
        <f>+D59</f>
        <v>0</v>
      </c>
      <c r="E58" s="241"/>
      <c r="F58" s="375"/>
      <c r="H58" s="292"/>
      <c r="P58" s="193"/>
    </row>
    <row r="59" spans="2:16" s="76" customFormat="1" ht="21.75" customHeight="1" hidden="1">
      <c r="B59" s="291" t="s">
        <v>107</v>
      </c>
      <c r="C59" s="507">
        <v>0</v>
      </c>
      <c r="D59" s="507">
        <f>+C59*$E$9</f>
        <v>0</v>
      </c>
      <c r="E59" s="241"/>
      <c r="F59" s="375"/>
      <c r="H59" s="292"/>
      <c r="P59" s="193"/>
    </row>
    <row r="60" spans="2:16" s="76" customFormat="1" ht="19.5" customHeight="1" hidden="1">
      <c r="B60" s="147"/>
      <c r="C60" s="522"/>
      <c r="D60" s="522"/>
      <c r="E60" s="241"/>
      <c r="F60" s="375"/>
      <c r="P60" s="193"/>
    </row>
    <row r="61" spans="2:16" s="76" customFormat="1" ht="21.75" customHeight="1" hidden="1">
      <c r="B61" s="78" t="s">
        <v>135</v>
      </c>
      <c r="C61" s="505">
        <f>+C62+C86</f>
        <v>0</v>
      </c>
      <c r="D61" s="505">
        <f>+D62+D86</f>
        <v>0</v>
      </c>
      <c r="E61" s="241"/>
      <c r="F61" s="375"/>
      <c r="P61" s="193"/>
    </row>
    <row r="62" spans="2:16" s="76" customFormat="1" ht="21.75" customHeight="1" hidden="1">
      <c r="B62" s="77" t="s">
        <v>24</v>
      </c>
      <c r="C62" s="506">
        <f>SUM(C63:C84)</f>
        <v>0</v>
      </c>
      <c r="D62" s="506">
        <f>SUM(D63:D84)</f>
        <v>0</v>
      </c>
      <c r="E62" s="241"/>
      <c r="F62" s="375"/>
      <c r="P62" s="193"/>
    </row>
    <row r="63" spans="2:16" s="76" customFormat="1" ht="21.75" customHeight="1" hidden="1">
      <c r="B63" s="291" t="s">
        <v>106</v>
      </c>
      <c r="C63" s="507"/>
      <c r="D63" s="507">
        <f aca="true" t="shared" si="2" ref="D63:D84">+C63*$E$9</f>
        <v>0</v>
      </c>
      <c r="E63" s="241"/>
      <c r="F63" s="375"/>
      <c r="P63" s="193"/>
    </row>
    <row r="64" spans="2:16" s="76" customFormat="1" ht="21.75" customHeight="1" hidden="1">
      <c r="B64" s="291" t="s">
        <v>38</v>
      </c>
      <c r="C64" s="507"/>
      <c r="D64" s="507">
        <f t="shared" si="2"/>
        <v>0</v>
      </c>
      <c r="E64" s="241"/>
      <c r="F64" s="375"/>
      <c r="P64" s="193"/>
    </row>
    <row r="65" spans="2:16" s="76" customFormat="1" ht="21.75" customHeight="1" hidden="1">
      <c r="B65" s="291" t="s">
        <v>39</v>
      </c>
      <c r="C65" s="507"/>
      <c r="D65" s="507">
        <f t="shared" si="2"/>
        <v>0</v>
      </c>
      <c r="E65" s="241"/>
      <c r="F65" s="375"/>
      <c r="P65" s="193"/>
    </row>
    <row r="66" spans="2:16" s="76" customFormat="1" ht="21.75" customHeight="1" hidden="1">
      <c r="B66" s="291" t="s">
        <v>41</v>
      </c>
      <c r="C66" s="507"/>
      <c r="D66" s="507">
        <f t="shared" si="2"/>
        <v>0</v>
      </c>
      <c r="E66" s="241"/>
      <c r="F66" s="375"/>
      <c r="P66" s="193"/>
    </row>
    <row r="67" spans="2:16" s="76" customFormat="1" ht="21.75" customHeight="1" hidden="1">
      <c r="B67" s="291" t="s">
        <v>142</v>
      </c>
      <c r="C67" s="507"/>
      <c r="D67" s="507">
        <f t="shared" si="2"/>
        <v>0</v>
      </c>
      <c r="E67" s="241"/>
      <c r="F67" s="375"/>
      <c r="P67" s="193"/>
    </row>
    <row r="68" spans="2:16" s="76" customFormat="1" ht="21.75" customHeight="1" hidden="1">
      <c r="B68" s="291" t="s">
        <v>40</v>
      </c>
      <c r="C68" s="507"/>
      <c r="D68" s="507">
        <f t="shared" si="2"/>
        <v>0</v>
      </c>
      <c r="E68" s="241"/>
      <c r="F68" s="375"/>
      <c r="P68" s="193"/>
    </row>
    <row r="69" spans="2:16" s="76" customFormat="1" ht="21.75" customHeight="1" hidden="1">
      <c r="B69" s="291" t="s">
        <v>44</v>
      </c>
      <c r="C69" s="507"/>
      <c r="D69" s="507">
        <f t="shared" si="2"/>
        <v>0</v>
      </c>
      <c r="E69" s="241"/>
      <c r="F69" s="375"/>
      <c r="P69" s="193"/>
    </row>
    <row r="70" spans="2:16" s="76" customFormat="1" ht="21.75" customHeight="1" hidden="1">
      <c r="B70" s="291" t="s">
        <v>67</v>
      </c>
      <c r="C70" s="507"/>
      <c r="D70" s="507">
        <f t="shared" si="2"/>
        <v>0</v>
      </c>
      <c r="E70" s="241"/>
      <c r="F70" s="375"/>
      <c r="P70" s="193"/>
    </row>
    <row r="71" spans="2:16" s="76" customFormat="1" ht="21.75" customHeight="1" hidden="1">
      <c r="B71" s="291" t="s">
        <v>46</v>
      </c>
      <c r="C71" s="507"/>
      <c r="D71" s="507">
        <f t="shared" si="2"/>
        <v>0</v>
      </c>
      <c r="E71" s="241"/>
      <c r="F71" s="375"/>
      <c r="P71" s="193"/>
    </row>
    <row r="72" spans="2:16" s="76" customFormat="1" ht="21.75" customHeight="1" hidden="1">
      <c r="B72" s="291" t="s">
        <v>42</v>
      </c>
      <c r="C72" s="507"/>
      <c r="D72" s="507">
        <f t="shared" si="2"/>
        <v>0</v>
      </c>
      <c r="E72" s="241"/>
      <c r="F72" s="375"/>
      <c r="P72" s="193"/>
    </row>
    <row r="73" spans="2:16" s="76" customFormat="1" ht="21.75" customHeight="1" hidden="1">
      <c r="B73" s="291" t="s">
        <v>43</v>
      </c>
      <c r="C73" s="507"/>
      <c r="D73" s="507">
        <f t="shared" si="2"/>
        <v>0</v>
      </c>
      <c r="E73" s="241"/>
      <c r="F73" s="375"/>
      <c r="P73" s="193"/>
    </row>
    <row r="74" spans="2:16" s="76" customFormat="1" ht="21.75" customHeight="1" hidden="1">
      <c r="B74" s="291" t="s">
        <v>47</v>
      </c>
      <c r="C74" s="507"/>
      <c r="D74" s="507">
        <f t="shared" si="2"/>
        <v>0</v>
      </c>
      <c r="E74" s="241"/>
      <c r="F74" s="375"/>
      <c r="P74" s="193"/>
    </row>
    <row r="75" spans="2:16" s="76" customFormat="1" ht="21.75" customHeight="1" hidden="1">
      <c r="B75" s="291" t="s">
        <v>50</v>
      </c>
      <c r="C75" s="507"/>
      <c r="D75" s="507">
        <f t="shared" si="2"/>
        <v>0</v>
      </c>
      <c r="E75" s="241"/>
      <c r="F75" s="375"/>
      <c r="P75" s="193"/>
    </row>
    <row r="76" spans="2:16" s="76" customFormat="1" ht="21.75" customHeight="1" hidden="1">
      <c r="B76" s="291" t="s">
        <v>155</v>
      </c>
      <c r="C76" s="507"/>
      <c r="D76" s="507">
        <f t="shared" si="2"/>
        <v>0</v>
      </c>
      <c r="E76" s="241"/>
      <c r="F76" s="375"/>
      <c r="P76" s="193"/>
    </row>
    <row r="77" spans="2:16" s="76" customFormat="1" ht="21.75" customHeight="1" hidden="1">
      <c r="B77" s="291" t="s">
        <v>52</v>
      </c>
      <c r="C77" s="507"/>
      <c r="D77" s="507">
        <f t="shared" si="2"/>
        <v>0</v>
      </c>
      <c r="E77" s="241"/>
      <c r="F77" s="375"/>
      <c r="P77" s="193"/>
    </row>
    <row r="78" spans="2:16" s="76" customFormat="1" ht="21.75" customHeight="1" hidden="1">
      <c r="B78" s="291" t="s">
        <v>54</v>
      </c>
      <c r="C78" s="507"/>
      <c r="D78" s="507">
        <f t="shared" si="2"/>
        <v>0</v>
      </c>
      <c r="E78" s="241"/>
      <c r="F78" s="375"/>
      <c r="P78" s="193"/>
    </row>
    <row r="79" spans="2:16" s="76" customFormat="1" ht="21.75" customHeight="1" hidden="1">
      <c r="B79" s="291" t="s">
        <v>45</v>
      </c>
      <c r="C79" s="507"/>
      <c r="D79" s="507">
        <f t="shared" si="2"/>
        <v>0</v>
      </c>
      <c r="E79" s="241"/>
      <c r="F79" s="375"/>
      <c r="P79" s="193"/>
    </row>
    <row r="80" spans="2:16" s="76" customFormat="1" ht="21.75" customHeight="1" hidden="1">
      <c r="B80" s="291" t="s">
        <v>49</v>
      </c>
      <c r="C80" s="507"/>
      <c r="D80" s="507">
        <f t="shared" si="2"/>
        <v>0</v>
      </c>
      <c r="E80" s="241"/>
      <c r="F80" s="375"/>
      <c r="P80" s="193"/>
    </row>
    <row r="81" spans="2:16" s="76" customFormat="1" ht="21.75" customHeight="1" hidden="1">
      <c r="B81" s="291" t="s">
        <v>56</v>
      </c>
      <c r="C81" s="507"/>
      <c r="D81" s="507">
        <f t="shared" si="2"/>
        <v>0</v>
      </c>
      <c r="E81" s="241"/>
      <c r="F81" s="375"/>
      <c r="P81" s="193"/>
    </row>
    <row r="82" spans="2:16" s="76" customFormat="1" ht="21.75" customHeight="1" hidden="1">
      <c r="B82" s="291" t="s">
        <v>51</v>
      </c>
      <c r="C82" s="507"/>
      <c r="D82" s="507">
        <f t="shared" si="2"/>
        <v>0</v>
      </c>
      <c r="E82" s="241"/>
      <c r="F82" s="375"/>
      <c r="P82" s="193"/>
    </row>
    <row r="83" spans="2:16" s="76" customFormat="1" ht="21.75" customHeight="1" hidden="1">
      <c r="B83" s="291" t="s">
        <v>53</v>
      </c>
      <c r="C83" s="507"/>
      <c r="D83" s="507">
        <f t="shared" si="2"/>
        <v>0</v>
      </c>
      <c r="E83" s="241"/>
      <c r="F83" s="375"/>
      <c r="P83" s="193"/>
    </row>
    <row r="84" spans="2:16" s="76" customFormat="1" ht="21.75" customHeight="1" hidden="1">
      <c r="B84" s="291" t="s">
        <v>55</v>
      </c>
      <c r="C84" s="507"/>
      <c r="D84" s="507">
        <f t="shared" si="2"/>
        <v>0</v>
      </c>
      <c r="E84" s="241"/>
      <c r="F84" s="375"/>
      <c r="P84" s="193"/>
    </row>
    <row r="85" spans="2:16" s="76" customFormat="1" ht="9.75" customHeight="1" hidden="1">
      <c r="B85" s="75"/>
      <c r="C85" s="509"/>
      <c r="D85" s="509"/>
      <c r="E85" s="241"/>
      <c r="F85" s="375"/>
      <c r="P85" s="193"/>
    </row>
    <row r="86" spans="2:16" s="76" customFormat="1" ht="21.75" customHeight="1" hidden="1">
      <c r="B86" s="77" t="s">
        <v>25</v>
      </c>
      <c r="C86" s="506">
        <f>+C87</f>
        <v>0</v>
      </c>
      <c r="D86" s="506">
        <f>+D87</f>
        <v>0</v>
      </c>
      <c r="E86" s="241"/>
      <c r="F86" s="375"/>
      <c r="P86" s="193"/>
    </row>
    <row r="87" spans="2:16" s="76" customFormat="1" ht="21.75" customHeight="1" hidden="1">
      <c r="B87" s="291" t="s">
        <v>105</v>
      </c>
      <c r="C87" s="507"/>
      <c r="D87" s="507">
        <f>+C87*$E$9</f>
        <v>0</v>
      </c>
      <c r="E87" s="241"/>
      <c r="F87" s="375"/>
      <c r="P87" s="193"/>
    </row>
    <row r="88" spans="2:16" s="76" customFormat="1" ht="4.5" customHeight="1">
      <c r="B88" s="147"/>
      <c r="C88" s="522"/>
      <c r="D88" s="522"/>
      <c r="E88" s="241"/>
      <c r="F88" s="375"/>
      <c r="P88" s="193"/>
    </row>
    <row r="89" spans="2:16" s="76" customFormat="1" ht="15" customHeight="1">
      <c r="B89" s="672" t="s">
        <v>28</v>
      </c>
      <c r="C89" s="670">
        <f>C14+C39</f>
        <v>8401498.165649999</v>
      </c>
      <c r="D89" s="670">
        <f>+D14+D39</f>
        <v>31774466.06251</v>
      </c>
      <c r="E89" s="241"/>
      <c r="F89" s="375"/>
      <c r="P89" s="193"/>
    </row>
    <row r="90" spans="2:16" s="109" customFormat="1" ht="15" customHeight="1">
      <c r="B90" s="673"/>
      <c r="C90" s="674"/>
      <c r="D90" s="674"/>
      <c r="E90" s="241"/>
      <c r="F90" s="375"/>
      <c r="G90" s="76"/>
      <c r="P90" s="194"/>
    </row>
    <row r="91" spans="2:16" s="76" customFormat="1" ht="7.5" customHeight="1">
      <c r="B91" s="148"/>
      <c r="C91" s="99"/>
      <c r="D91" s="99"/>
      <c r="E91" s="241"/>
      <c r="F91" s="375"/>
      <c r="P91" s="193"/>
    </row>
    <row r="92" spans="1:16" ht="14.25" customHeight="1">
      <c r="A92" s="293"/>
      <c r="B92" s="294" t="s">
        <v>198</v>
      </c>
      <c r="C92" s="305"/>
      <c r="D92" s="295"/>
      <c r="E92" s="241"/>
      <c r="F92" s="375"/>
      <c r="G92" s="76"/>
      <c r="P92" s="192"/>
    </row>
    <row r="93" spans="1:16" ht="14.25" customHeight="1">
      <c r="A93" s="293"/>
      <c r="B93" s="294" t="s">
        <v>199</v>
      </c>
      <c r="C93" s="296"/>
      <c r="D93" s="297"/>
      <c r="E93" s="241"/>
      <c r="F93" s="375"/>
      <c r="G93" s="76"/>
      <c r="P93" s="192"/>
    </row>
    <row r="94" spans="3:16" ht="14.25">
      <c r="C94" s="298"/>
      <c r="D94" s="299"/>
      <c r="E94" s="241"/>
      <c r="F94" s="375"/>
      <c r="G94" s="76"/>
      <c r="P94" s="192"/>
    </row>
    <row r="95" spans="3:16" ht="14.25">
      <c r="C95" s="301"/>
      <c r="D95" s="301"/>
      <c r="E95" s="241"/>
      <c r="F95" s="375"/>
      <c r="G95" s="302"/>
      <c r="H95" s="302"/>
      <c r="P95" s="192"/>
    </row>
    <row r="96" spans="3:16" ht="12.75">
      <c r="C96" s="303"/>
      <c r="D96" s="303"/>
      <c r="G96" s="302"/>
      <c r="H96" s="302"/>
      <c r="P96" s="192"/>
    </row>
    <row r="97" spans="3:16" ht="12.75">
      <c r="C97" s="304"/>
      <c r="D97" s="304"/>
      <c r="H97" s="300"/>
      <c r="P97" s="192"/>
    </row>
    <row r="98" spans="2:16" ht="18">
      <c r="B98" s="362" t="s">
        <v>120</v>
      </c>
      <c r="C98" s="362"/>
      <c r="D98" s="362"/>
      <c r="H98" s="300"/>
      <c r="P98" s="192"/>
    </row>
    <row r="99" spans="2:16" ht="18">
      <c r="B99" s="363" t="s">
        <v>133</v>
      </c>
      <c r="C99" s="363"/>
      <c r="D99" s="363"/>
      <c r="G99" s="302"/>
      <c r="P99" s="192"/>
    </row>
    <row r="100" spans="2:16" ht="18">
      <c r="B100" s="363" t="s">
        <v>134</v>
      </c>
      <c r="C100" s="363"/>
      <c r="D100" s="363"/>
      <c r="P100" s="192"/>
    </row>
    <row r="101" spans="2:16" ht="16.5">
      <c r="B101" s="367" t="s">
        <v>58</v>
      </c>
      <c r="C101" s="364"/>
      <c r="D101" s="364"/>
      <c r="P101" s="192"/>
    </row>
    <row r="102" spans="2:16" ht="15.75">
      <c r="B102" s="365" t="str">
        <f>+B9</f>
        <v>Al 29 de febrero de 2024</v>
      </c>
      <c r="C102" s="365"/>
      <c r="D102" s="289"/>
      <c r="P102" s="192"/>
    </row>
    <row r="103" spans="2:16" s="76" customFormat="1" ht="6.75" customHeight="1">
      <c r="B103" s="571"/>
      <c r="C103" s="571"/>
      <c r="D103" s="571"/>
      <c r="E103" s="208"/>
      <c r="P103" s="193"/>
    </row>
    <row r="104" spans="2:16" ht="16.5" customHeight="1">
      <c r="B104" s="606" t="s">
        <v>95</v>
      </c>
      <c r="C104" s="664" t="s">
        <v>85</v>
      </c>
      <c r="D104" s="666" t="s">
        <v>161</v>
      </c>
      <c r="P104" s="192"/>
    </row>
    <row r="105" spans="2:16" s="109" customFormat="1" ht="16.5" customHeight="1">
      <c r="B105" s="607"/>
      <c r="C105" s="665"/>
      <c r="D105" s="667"/>
      <c r="E105" s="209"/>
      <c r="G105" s="306"/>
      <c r="P105" s="194"/>
    </row>
    <row r="106" spans="2:16" s="109" customFormat="1" ht="9.75" customHeight="1">
      <c r="B106" s="146"/>
      <c r="C106" s="523"/>
      <c r="D106" s="524"/>
      <c r="E106" s="209"/>
      <c r="G106" s="306"/>
      <c r="P106" s="194"/>
    </row>
    <row r="107" spans="2:16" s="76" customFormat="1" ht="19.5" customHeight="1">
      <c r="B107" s="78" t="s">
        <v>196</v>
      </c>
      <c r="C107" s="505">
        <f>+C109+C112</f>
        <v>1017052.9459299999</v>
      </c>
      <c r="D107" s="505">
        <f>+D109+D112</f>
        <v>3846494.2415199997</v>
      </c>
      <c r="E107" s="208"/>
      <c r="G107" s="292"/>
      <c r="H107" s="292"/>
      <c r="P107" s="193"/>
    </row>
    <row r="108" spans="2:16" s="76" customFormat="1" ht="9.75" customHeight="1">
      <c r="B108" s="78"/>
      <c r="C108" s="505"/>
      <c r="D108" s="505"/>
      <c r="E108" s="208"/>
      <c r="G108" s="292"/>
      <c r="H108" s="292"/>
      <c r="P108" s="193"/>
    </row>
    <row r="109" spans="2:16" s="76" customFormat="1" ht="16.5" customHeight="1">
      <c r="B109" s="77" t="s">
        <v>25</v>
      </c>
      <c r="C109" s="506">
        <f>SUM(C110:C110)</f>
        <v>101797.99048</v>
      </c>
      <c r="D109" s="506">
        <f>SUM(D110:D110)</f>
        <v>385000</v>
      </c>
      <c r="E109" s="208"/>
      <c r="G109" s="292"/>
      <c r="H109" s="292"/>
      <c r="P109" s="193"/>
    </row>
    <row r="110" spans="2:16" s="76" customFormat="1" ht="16.5" customHeight="1">
      <c r="B110" s="368" t="s">
        <v>166</v>
      </c>
      <c r="C110" s="521">
        <v>101797.99048</v>
      </c>
      <c r="D110" s="455">
        <f>ROUND(+C110*$E$9,5)</f>
        <v>385000</v>
      </c>
      <c r="E110" s="208"/>
      <c r="G110" s="292"/>
      <c r="H110" s="292"/>
      <c r="P110" s="193"/>
    </row>
    <row r="111" spans="2:16" s="76" customFormat="1" ht="12" customHeight="1">
      <c r="B111" s="78"/>
      <c r="C111" s="505"/>
      <c r="D111" s="538"/>
      <c r="E111" s="208"/>
      <c r="G111" s="292"/>
      <c r="H111" s="292"/>
      <c r="P111" s="193"/>
    </row>
    <row r="112" spans="2:16" s="76" customFormat="1" ht="16.5" customHeight="1">
      <c r="B112" s="77" t="s">
        <v>24</v>
      </c>
      <c r="C112" s="506">
        <f>SUM(C113:C121)</f>
        <v>915254.9554499999</v>
      </c>
      <c r="D112" s="539">
        <f>SUM(D113:D121)</f>
        <v>3461494.2415199997</v>
      </c>
      <c r="E112" s="208"/>
      <c r="F112" s="208"/>
      <c r="G112" s="307"/>
      <c r="H112" s="307"/>
      <c r="P112" s="193"/>
    </row>
    <row r="113" spans="2:16" s="76" customFormat="1" ht="16.5" customHeight="1">
      <c r="B113" s="554" t="s">
        <v>195</v>
      </c>
      <c r="C113" s="521">
        <v>626064.6157000001</v>
      </c>
      <c r="D113" s="540">
        <f aca="true" t="shared" si="3" ref="D113:D121">ROUND(+C113*$E$9,5)</f>
        <v>2367776.37658</v>
      </c>
      <c r="E113" s="208"/>
      <c r="F113" s="208"/>
      <c r="G113" s="307"/>
      <c r="H113" s="307"/>
      <c r="P113" s="193"/>
    </row>
    <row r="114" spans="2:16" s="76" customFormat="1" ht="16.5" customHeight="1">
      <c r="B114" s="555" t="s">
        <v>234</v>
      </c>
      <c r="C114" s="521">
        <v>80215.87549999998</v>
      </c>
      <c r="D114" s="540">
        <f t="shared" si="3"/>
        <v>303376.44114</v>
      </c>
      <c r="E114" s="208"/>
      <c r="F114" s="208"/>
      <c r="G114" s="307"/>
      <c r="H114" s="307"/>
      <c r="P114" s="193"/>
    </row>
    <row r="115" spans="2:16" s="76" customFormat="1" ht="16.5" customHeight="1">
      <c r="B115" s="555" t="s">
        <v>233</v>
      </c>
      <c r="C115" s="521">
        <v>44090.42835</v>
      </c>
      <c r="D115" s="540">
        <f t="shared" si="3"/>
        <v>166750.00002</v>
      </c>
      <c r="E115" s="208"/>
      <c r="F115" s="208"/>
      <c r="G115" s="307"/>
      <c r="P115" s="193"/>
    </row>
    <row r="116" spans="2:16" s="76" customFormat="1" ht="16.5" customHeight="1">
      <c r="B116" s="554" t="s">
        <v>164</v>
      </c>
      <c r="C116" s="521">
        <v>38868.32364</v>
      </c>
      <c r="D116" s="540">
        <f t="shared" si="3"/>
        <v>147000.00001</v>
      </c>
      <c r="E116" s="208"/>
      <c r="F116" s="208"/>
      <c r="G116" s="307"/>
      <c r="P116" s="193"/>
    </row>
    <row r="117" spans="2:16" s="76" customFormat="1" ht="16.5" customHeight="1">
      <c r="B117" s="555" t="s">
        <v>236</v>
      </c>
      <c r="C117" s="521">
        <v>37612.856049999995</v>
      </c>
      <c r="D117" s="540">
        <f t="shared" si="3"/>
        <v>142251.82158</v>
      </c>
      <c r="E117" s="208"/>
      <c r="F117" s="208"/>
      <c r="G117" s="307"/>
      <c r="P117" s="193"/>
    </row>
    <row r="118" spans="2:16" s="76" customFormat="1" ht="16.5" customHeight="1">
      <c r="B118" s="555" t="s">
        <v>237</v>
      </c>
      <c r="C118" s="521">
        <v>31729.243789999997</v>
      </c>
      <c r="D118" s="540">
        <f t="shared" si="3"/>
        <v>120000.00001</v>
      </c>
      <c r="E118" s="208"/>
      <c r="F118" s="208"/>
      <c r="G118" s="307"/>
      <c r="P118" s="193"/>
    </row>
    <row r="119" spans="2:16" s="76" customFormat="1" ht="16.5" customHeight="1">
      <c r="B119" s="555" t="s">
        <v>235</v>
      </c>
      <c r="C119" s="521">
        <v>28825.517850000007</v>
      </c>
      <c r="D119" s="540">
        <f t="shared" si="3"/>
        <v>109018.10851</v>
      </c>
      <c r="E119" s="208"/>
      <c r="F119" s="208"/>
      <c r="G119" s="307"/>
      <c r="P119" s="193"/>
    </row>
    <row r="120" spans="2:16" s="76" customFormat="1" ht="16.5" customHeight="1">
      <c r="B120" s="555" t="s">
        <v>248</v>
      </c>
      <c r="C120" s="521">
        <v>24714.831749999998</v>
      </c>
      <c r="D120" s="540">
        <f t="shared" si="3"/>
        <v>93471.49368</v>
      </c>
      <c r="E120" s="208"/>
      <c r="F120" s="208"/>
      <c r="G120" s="307"/>
      <c r="P120" s="193"/>
    </row>
    <row r="121" spans="2:16" s="76" customFormat="1" ht="16.5" customHeight="1">
      <c r="B121" s="555" t="s">
        <v>246</v>
      </c>
      <c r="C121" s="521">
        <v>3133.26282</v>
      </c>
      <c r="D121" s="540">
        <f t="shared" si="3"/>
        <v>11849.99999</v>
      </c>
      <c r="E121" s="208"/>
      <c r="F121" s="208"/>
      <c r="G121" s="307"/>
      <c r="P121" s="193"/>
    </row>
    <row r="122" spans="2:16" s="76" customFormat="1" ht="9.75" customHeight="1">
      <c r="B122" s="147"/>
      <c r="C122" s="525"/>
      <c r="D122" s="540"/>
      <c r="E122" s="208"/>
      <c r="F122" s="208"/>
      <c r="G122" s="307"/>
      <c r="P122" s="193"/>
    </row>
    <row r="123" spans="2:16" s="76" customFormat="1" ht="15" customHeight="1">
      <c r="B123" s="668" t="s">
        <v>28</v>
      </c>
      <c r="C123" s="670">
        <f>+C107</f>
        <v>1017052.9459299999</v>
      </c>
      <c r="D123" s="670">
        <f>+D107</f>
        <v>3846494.2415199997</v>
      </c>
      <c r="E123" s="208"/>
      <c r="F123" s="208"/>
      <c r="G123" s="307"/>
      <c r="P123" s="193"/>
    </row>
    <row r="124" spans="2:16" s="109" customFormat="1" ht="15" customHeight="1">
      <c r="B124" s="669"/>
      <c r="C124" s="671"/>
      <c r="D124" s="671"/>
      <c r="E124" s="208"/>
      <c r="F124" s="432"/>
      <c r="G124" s="307"/>
      <c r="P124" s="194"/>
    </row>
    <row r="125" spans="2:16" s="76" customFormat="1" ht="7.5" customHeight="1">
      <c r="B125" s="148"/>
      <c r="C125" s="99"/>
      <c r="D125" s="99"/>
      <c r="E125" s="208"/>
      <c r="F125" s="432"/>
      <c r="P125" s="193"/>
    </row>
    <row r="126" spans="1:16" ht="14.25" customHeight="1">
      <c r="A126" s="293"/>
      <c r="B126" s="294" t="s">
        <v>198</v>
      </c>
      <c r="C126" s="378"/>
      <c r="D126" s="378"/>
      <c r="P126" s="192"/>
    </row>
    <row r="127" spans="3:16" ht="12.75">
      <c r="C127" s="305"/>
      <c r="D127" s="305"/>
      <c r="P127" s="192"/>
    </row>
  </sheetData>
  <sheetProtection/>
  <mergeCells count="14">
    <mergeCell ref="B10:D10"/>
    <mergeCell ref="B103:D103"/>
    <mergeCell ref="B11:B12"/>
    <mergeCell ref="C11:C12"/>
    <mergeCell ref="D11:D12"/>
    <mergeCell ref="B89:B90"/>
    <mergeCell ref="C89:C90"/>
    <mergeCell ref="D89:D90"/>
    <mergeCell ref="B104:B105"/>
    <mergeCell ref="C104:C105"/>
    <mergeCell ref="D104:D105"/>
    <mergeCell ref="B123:B124"/>
    <mergeCell ref="C123:C124"/>
    <mergeCell ref="D123:D124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4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57" t="s">
        <v>18</v>
      </c>
      <c r="C6" s="557"/>
      <c r="D6" s="557"/>
      <c r="E6" s="557"/>
      <c r="F6" s="557"/>
      <c r="G6" s="557"/>
    </row>
    <row r="7" spans="2:7" s="4" customFormat="1" ht="15.75">
      <c r="B7" s="558" t="str">
        <f>+Indice!B7</f>
        <v>AL 29 DE FEBRERO 2024</v>
      </c>
      <c r="C7" s="558"/>
      <c r="D7" s="558"/>
      <c r="E7" s="558"/>
      <c r="F7" s="558"/>
      <c r="G7" s="558"/>
    </row>
    <row r="8" spans="2:7" ht="12.75">
      <c r="B8" s="84"/>
      <c r="C8" s="84"/>
      <c r="D8" s="84"/>
      <c r="E8" s="84"/>
      <c r="F8" s="84"/>
      <c r="G8" s="84"/>
    </row>
    <row r="9" spans="2:7" ht="54.75" customHeight="1">
      <c r="B9" s="184" t="s">
        <v>2</v>
      </c>
      <c r="C9" s="184" t="s">
        <v>8</v>
      </c>
      <c r="D9" s="562" t="s">
        <v>140</v>
      </c>
      <c r="E9" s="562"/>
      <c r="F9" s="562"/>
      <c r="G9" s="562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128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63" t="s">
        <v>129</v>
      </c>
      <c r="E13" s="563"/>
      <c r="F13" s="563"/>
      <c r="G13" s="563"/>
      <c r="H13" s="563"/>
    </row>
    <row r="14" spans="2:8" ht="15.75" customHeight="1">
      <c r="B14" s="52"/>
      <c r="C14" s="52"/>
      <c r="D14" s="563" t="s">
        <v>130</v>
      </c>
      <c r="E14" s="563"/>
      <c r="F14" s="563"/>
      <c r="G14" s="563"/>
      <c r="H14" s="563"/>
    </row>
    <row r="15" spans="2:7" ht="15.75" customHeight="1">
      <c r="B15" s="52"/>
      <c r="C15" s="52"/>
      <c r="D15" s="29" t="s">
        <v>131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260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125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126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127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60">
        <v>45351</v>
      </c>
      <c r="E22" s="561"/>
      <c r="F22" s="561"/>
      <c r="G22" s="561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61" t="s">
        <v>17</v>
      </c>
      <c r="E24" s="561"/>
      <c r="F24" s="561"/>
      <c r="G24" s="561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62" t="s">
        <v>149</v>
      </c>
      <c r="E26" s="562"/>
      <c r="F26" s="562"/>
      <c r="G26" s="562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157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81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45382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80</v>
      </c>
      <c r="C35" s="55" t="s">
        <v>8</v>
      </c>
      <c r="D35" s="29" t="s">
        <v>82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63" t="s">
        <v>158</v>
      </c>
      <c r="E37" s="563"/>
      <c r="F37" s="563"/>
      <c r="G37" s="563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61" t="s">
        <v>168</v>
      </c>
      <c r="E39" s="561"/>
      <c r="F39" s="561"/>
      <c r="G39" s="561"/>
      <c r="H39" s="564">
        <v>3.782</v>
      </c>
    </row>
    <row r="40" spans="4:8" ht="15.75" customHeight="1">
      <c r="D40" s="561"/>
      <c r="E40" s="561"/>
      <c r="F40" s="561"/>
      <c r="G40" s="561"/>
      <c r="H40" s="564"/>
    </row>
    <row r="41" ht="15.75" customHeight="1"/>
    <row r="42" spans="2:4" ht="12.75">
      <c r="B42" s="55" t="s">
        <v>68</v>
      </c>
      <c r="C42" s="55" t="s">
        <v>8</v>
      </c>
      <c r="D42" s="6" t="s">
        <v>69</v>
      </c>
    </row>
  </sheetData>
  <sheetProtection/>
  <mergeCells count="11">
    <mergeCell ref="H39:H40"/>
    <mergeCell ref="D24:G24"/>
    <mergeCell ref="D26:G26"/>
    <mergeCell ref="D37:G37"/>
    <mergeCell ref="D39:G40"/>
    <mergeCell ref="D22:G22"/>
    <mergeCell ref="B6:G6"/>
    <mergeCell ref="B7:G7"/>
    <mergeCell ref="D9:G9"/>
    <mergeCell ref="D14:H14"/>
    <mergeCell ref="D13:H13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8" customWidth="1"/>
    <col min="2" max="2" width="32.421875" style="118" customWidth="1"/>
    <col min="3" max="4" width="15.7109375" style="118" customWidth="1"/>
    <col min="5" max="5" width="10.7109375" style="118" customWidth="1"/>
    <col min="6" max="6" width="4.28125" style="118" customWidth="1"/>
    <col min="7" max="7" width="30.8515625" style="118" customWidth="1"/>
    <col min="8" max="8" width="17.57421875" style="118" bestFit="1" customWidth="1"/>
    <col min="9" max="9" width="18.57421875" style="118" bestFit="1" customWidth="1"/>
    <col min="10" max="10" width="10.7109375" style="118" customWidth="1"/>
    <col min="11" max="11" width="0.71875" style="118" customWidth="1"/>
    <col min="12" max="12" width="15.7109375" style="118" customWidth="1"/>
    <col min="13" max="13" width="2.421875" style="118" customWidth="1"/>
    <col min="14" max="19" width="15.7109375" style="118" customWidth="1"/>
    <col min="20" max="16384" width="15.7109375" style="126" customWidth="1"/>
  </cols>
  <sheetData>
    <row r="1" s="128" customFormat="1" ht="15.75" customHeight="1"/>
    <row r="2" s="128" customFormat="1" ht="15.75" customHeight="1">
      <c r="D2" s="149"/>
    </row>
    <row r="3" s="128" customFormat="1" ht="15.75" customHeight="1">
      <c r="D3" s="149"/>
    </row>
    <row r="4" spans="1:19" s="151" customFormat="1" ht="18" customHeight="1">
      <c r="A4" s="128"/>
      <c r="B4" s="128"/>
      <c r="C4" s="128"/>
      <c r="D4" s="128"/>
      <c r="E4" s="128"/>
      <c r="F4" s="128"/>
      <c r="G4" s="128"/>
      <c r="H4" s="117"/>
      <c r="I4" s="117"/>
      <c r="J4" s="117"/>
      <c r="K4" s="117"/>
      <c r="L4" s="117"/>
      <c r="M4" s="117"/>
      <c r="N4" s="117"/>
      <c r="O4" s="150"/>
      <c r="P4" s="150"/>
      <c r="Q4" s="150"/>
      <c r="R4" s="150"/>
      <c r="S4" s="150"/>
    </row>
    <row r="5" spans="1:19" s="151" customFormat="1" ht="19.5" customHeight="1">
      <c r="A5" s="128"/>
      <c r="B5" s="557" t="s">
        <v>170</v>
      </c>
      <c r="C5" s="557"/>
      <c r="D5" s="557"/>
      <c r="E5" s="557"/>
      <c r="F5" s="557"/>
      <c r="G5" s="557"/>
      <c r="H5" s="557"/>
      <c r="I5" s="557"/>
      <c r="J5" s="557"/>
      <c r="K5" s="117"/>
      <c r="L5" s="117"/>
      <c r="M5" s="117"/>
      <c r="N5" s="117"/>
      <c r="O5" s="150"/>
      <c r="P5" s="150"/>
      <c r="Q5" s="150"/>
      <c r="R5" s="150"/>
      <c r="S5" s="150"/>
    </row>
    <row r="6" spans="1:19" s="151" customFormat="1" ht="19.5" customHeight="1">
      <c r="A6" s="128"/>
      <c r="B6" s="570" t="s">
        <v>18</v>
      </c>
      <c r="C6" s="570"/>
      <c r="D6" s="570"/>
      <c r="E6" s="570"/>
      <c r="F6" s="570"/>
      <c r="G6" s="570"/>
      <c r="H6" s="570"/>
      <c r="I6" s="570"/>
      <c r="J6" s="570"/>
      <c r="K6" s="117"/>
      <c r="L6" s="117"/>
      <c r="M6" s="117"/>
      <c r="N6" s="117"/>
      <c r="O6" s="150"/>
      <c r="P6" s="150"/>
      <c r="Q6" s="150"/>
      <c r="R6" s="150"/>
      <c r="S6" s="150"/>
    </row>
    <row r="7" spans="1:19" s="151" customFormat="1" ht="18" customHeight="1">
      <c r="A7" s="128"/>
      <c r="B7" s="558" t="str">
        <f>+Indice!B7</f>
        <v>AL 29 DE FEBRERO 2024</v>
      </c>
      <c r="C7" s="558"/>
      <c r="D7" s="558"/>
      <c r="E7" s="558"/>
      <c r="F7" s="558"/>
      <c r="G7" s="558"/>
      <c r="H7" s="558"/>
      <c r="I7" s="558"/>
      <c r="J7" s="558"/>
      <c r="K7" s="117"/>
      <c r="L7" s="117"/>
      <c r="M7" s="117"/>
      <c r="N7" s="117"/>
      <c r="O7" s="150"/>
      <c r="P7" s="150"/>
      <c r="Q7" s="150"/>
      <c r="R7" s="150"/>
      <c r="S7" s="150"/>
    </row>
    <row r="8" spans="1:19" s="151" customFormat="1" ht="19.5" customHeight="1">
      <c r="A8" s="128"/>
      <c r="B8" s="558"/>
      <c r="C8" s="558"/>
      <c r="D8" s="558"/>
      <c r="E8" s="558"/>
      <c r="F8" s="558"/>
      <c r="G8" s="558"/>
      <c r="H8" s="558"/>
      <c r="I8" s="558"/>
      <c r="J8" s="558"/>
      <c r="K8" s="117"/>
      <c r="L8" s="117"/>
      <c r="M8" s="117"/>
      <c r="N8" s="117"/>
      <c r="O8" s="150"/>
      <c r="P8" s="150"/>
      <c r="Q8" s="150"/>
      <c r="R8" s="150"/>
      <c r="S8" s="150"/>
    </row>
    <row r="9" spans="1:19" s="151" customFormat="1" ht="15.75" customHeight="1">
      <c r="A9" s="128"/>
      <c r="B9" s="571" t="s">
        <v>159</v>
      </c>
      <c r="C9" s="571"/>
      <c r="D9" s="571"/>
      <c r="E9" s="571"/>
      <c r="F9" s="571"/>
      <c r="G9" s="571"/>
      <c r="H9" s="254"/>
      <c r="I9" s="254"/>
      <c r="J9" s="254"/>
      <c r="K9" s="117"/>
      <c r="L9" s="195"/>
      <c r="M9" s="117"/>
      <c r="N9" s="117"/>
      <c r="O9" s="150"/>
      <c r="P9" s="150"/>
      <c r="Q9" s="150"/>
      <c r="R9" s="150"/>
      <c r="S9" s="150"/>
    </row>
    <row r="10" spans="1:19" s="151" customFormat="1" ht="12" customHeight="1">
      <c r="A10" s="116"/>
      <c r="B10" s="116"/>
      <c r="C10" s="116"/>
      <c r="D10" s="116"/>
      <c r="E10" s="116"/>
      <c r="F10" s="116"/>
      <c r="G10" s="116"/>
      <c r="H10" s="117"/>
      <c r="I10" s="117"/>
      <c r="J10" s="117"/>
      <c r="K10" s="117"/>
      <c r="L10" s="152"/>
      <c r="M10" s="117"/>
      <c r="N10" s="117"/>
      <c r="O10" s="150"/>
      <c r="P10" s="150"/>
      <c r="Q10" s="150"/>
      <c r="R10" s="150"/>
      <c r="S10" s="150"/>
    </row>
    <row r="11" spans="2:10" ht="19.5" customHeight="1">
      <c r="B11" s="565" t="s">
        <v>151</v>
      </c>
      <c r="C11" s="566"/>
      <c r="D11" s="566"/>
      <c r="E11" s="567"/>
      <c r="G11" s="565" t="s">
        <v>31</v>
      </c>
      <c r="H11" s="566"/>
      <c r="I11" s="566"/>
      <c r="J11" s="567"/>
    </row>
    <row r="12" spans="2:10" ht="19.5" customHeight="1">
      <c r="B12" s="119"/>
      <c r="C12" s="402" t="s">
        <v>75</v>
      </c>
      <c r="D12" s="403" t="s">
        <v>160</v>
      </c>
      <c r="E12" s="399" t="s">
        <v>27</v>
      </c>
      <c r="G12" s="122"/>
      <c r="H12" s="396" t="s">
        <v>75</v>
      </c>
      <c r="I12" s="396" t="str">
        <f>+D12</f>
        <v>Soles</v>
      </c>
      <c r="J12" s="471" t="s">
        <v>223</v>
      </c>
    </row>
    <row r="13" spans="2:15" ht="19.5" customHeight="1">
      <c r="B13" s="123" t="s">
        <v>71</v>
      </c>
      <c r="C13" s="397">
        <f>(+'DEP-C2'!C18+'DEP-C2'!C42)/1000</f>
        <v>7503.9574995600005</v>
      </c>
      <c r="D13" s="397">
        <f>(+'DEP-C2'!D18+'DEP-C2'!D42)/1000</f>
        <v>28379.96726333446</v>
      </c>
      <c r="E13" s="400">
        <f>+C13/$C$15</f>
        <v>0.7967210041822644</v>
      </c>
      <c r="G13" s="123" t="s">
        <v>72</v>
      </c>
      <c r="H13" s="397">
        <f>+C21+C22+C23+C24</f>
        <v>4159.75154628</v>
      </c>
      <c r="I13" s="397">
        <f>+D21+D22+D23+D24</f>
        <v>15547.18034805</v>
      </c>
      <c r="J13" s="469">
        <f>+H13/$H$15</f>
        <v>0.4416551438751162</v>
      </c>
      <c r="N13" s="196"/>
      <c r="O13" s="196"/>
    </row>
    <row r="14" spans="2:15" ht="19.5" customHeight="1">
      <c r="B14" s="123" t="s">
        <v>70</v>
      </c>
      <c r="C14" s="397">
        <f>(+'DEP-C2'!C14+'DEP-C2'!C38)/1000</f>
        <v>1914.59361202</v>
      </c>
      <c r="D14" s="397">
        <f>(+'DEP-C2'!D14+'DEP-C2'!D38)/1000</f>
        <v>7240.9930406628</v>
      </c>
      <c r="E14" s="400">
        <f>+C14/$C$15</f>
        <v>0.20327899581773562</v>
      </c>
      <c r="G14" s="123" t="s">
        <v>73</v>
      </c>
      <c r="H14" s="397">
        <f>+C20</f>
        <v>5258.7995653</v>
      </c>
      <c r="I14" s="397">
        <f>+D20</f>
        <v>19888.77995596</v>
      </c>
      <c r="J14" s="469">
        <f>+H14/$H$15</f>
        <v>0.5583448561248838</v>
      </c>
      <c r="O14" s="153"/>
    </row>
    <row r="15" spans="2:15" ht="19.5" customHeight="1">
      <c r="B15" s="124" t="s">
        <v>28</v>
      </c>
      <c r="C15" s="398">
        <f>SUM(C13:C14)</f>
        <v>9418.55111158</v>
      </c>
      <c r="D15" s="398">
        <f>SUM(D13:D14)</f>
        <v>35620.96030399726</v>
      </c>
      <c r="E15" s="401">
        <f>SUM(E13:E14)</f>
        <v>1</v>
      </c>
      <c r="G15" s="124" t="s">
        <v>28</v>
      </c>
      <c r="H15" s="398">
        <f>SUM(H13:H14)</f>
        <v>9418.55111158</v>
      </c>
      <c r="I15" s="398">
        <f>SUM(I13:I14)</f>
        <v>35435.96030401</v>
      </c>
      <c r="J15" s="470">
        <f>SUM(J13:J14)</f>
        <v>1</v>
      </c>
      <c r="O15" s="153"/>
    </row>
    <row r="16" spans="2:10" ht="19.5" customHeight="1">
      <c r="B16" s="121"/>
      <c r="C16" s="477"/>
      <c r="D16" s="263"/>
      <c r="E16" s="217"/>
      <c r="G16" s="121"/>
      <c r="H16" s="264"/>
      <c r="I16" s="264"/>
      <c r="J16" s="217"/>
    </row>
    <row r="17" spans="2:8" ht="19.5" customHeight="1">
      <c r="B17" s="161"/>
      <c r="C17" s="265"/>
      <c r="H17" s="125"/>
    </row>
    <row r="18" spans="2:12" ht="19.5" customHeight="1">
      <c r="B18" s="565" t="s">
        <v>66</v>
      </c>
      <c r="C18" s="566"/>
      <c r="D18" s="566"/>
      <c r="E18" s="567"/>
      <c r="G18" s="565" t="s">
        <v>61</v>
      </c>
      <c r="H18" s="566"/>
      <c r="I18" s="566"/>
      <c r="J18" s="567"/>
      <c r="L18" s="125"/>
    </row>
    <row r="19" spans="2:10" ht="19.5" customHeight="1">
      <c r="B19" s="122"/>
      <c r="C19" s="396" t="s">
        <v>75</v>
      </c>
      <c r="D19" s="396" t="str">
        <f>+D12</f>
        <v>Soles</v>
      </c>
      <c r="E19" s="404" t="s">
        <v>27</v>
      </c>
      <c r="G19" s="122"/>
      <c r="H19" s="396" t="s">
        <v>75</v>
      </c>
      <c r="I19" s="396" t="str">
        <f>+I12</f>
        <v>Soles</v>
      </c>
      <c r="J19" s="404" t="s">
        <v>27</v>
      </c>
    </row>
    <row r="20" spans="2:12" ht="19.5" customHeight="1">
      <c r="B20" s="123" t="s">
        <v>73</v>
      </c>
      <c r="C20" s="397">
        <f>+(+'DEP-C7'!D20+'DEP-C7'!D37)/1000</f>
        <v>5258.7995653</v>
      </c>
      <c r="D20" s="397">
        <f>+(+'DEP-C7'!E20+'DEP-C7'!E37)/1000</f>
        <v>19888.77995596</v>
      </c>
      <c r="E20" s="400">
        <f>+C20/$C$25</f>
        <v>0.5583448561248838</v>
      </c>
      <c r="G20" s="123" t="s">
        <v>75</v>
      </c>
      <c r="H20" s="397">
        <f>('DEP-C3'!C22+'DEP-C3'!C57)/1000</f>
        <v>7324.39819466</v>
      </c>
      <c r="I20" s="397">
        <f>('DEP-C3'!D22+'DEP-C3'!D57)/1000</f>
        <v>27700.8739722</v>
      </c>
      <c r="J20" s="400">
        <f>+H20/$H$24</f>
        <v>0.7776565745504886</v>
      </c>
      <c r="L20" s="154"/>
    </row>
    <row r="21" spans="2:12" ht="19.5" customHeight="1">
      <c r="B21" s="123" t="s">
        <v>74</v>
      </c>
      <c r="C21" s="397">
        <f>+(+'DEP-C7'!D15+'DEP-C7'!D30+'DEP-C7'!D71+'DEP-C7'!D76)/1000</f>
        <v>2564.01694584</v>
      </c>
      <c r="D21" s="397">
        <f>+(+'DEP-C7'!E15+'DEP-C7'!E30+'DEP-C7'!E72+'DEP-C7'!E76)/1000</f>
        <v>9512.11208918</v>
      </c>
      <c r="E21" s="400">
        <f>+C21/$C$25</f>
        <v>0.2722305071623565</v>
      </c>
      <c r="G21" s="123" t="s">
        <v>160</v>
      </c>
      <c r="H21" s="397">
        <f>('DEP-C3'!C14+'DEP-C3'!C49)/1000</f>
        <v>1640.6773207400001</v>
      </c>
      <c r="I21" s="397">
        <f>(+'DEP-C3'!D14+'DEP-C3'!D49)/1000</f>
        <v>6205.04162703536</v>
      </c>
      <c r="J21" s="400">
        <f>+H21/$H$24</f>
        <v>0.17419636006676295</v>
      </c>
      <c r="L21" s="167"/>
    </row>
    <row r="22" spans="2:12" ht="19.5" customHeight="1">
      <c r="B22" s="123" t="s">
        <v>209</v>
      </c>
      <c r="C22" s="397">
        <f>+('DEP-C7'!D22+'DEP-C7'!D40)/1000</f>
        <v>461.86420362999996</v>
      </c>
      <c r="D22" s="397">
        <f>+('DEP-C7'!E22+'DEP-C7'!E40)/1000</f>
        <v>1746.7704181299998</v>
      </c>
      <c r="E22" s="400">
        <f>+C22/$C$25</f>
        <v>0.049037712718057375</v>
      </c>
      <c r="G22" s="123" t="s">
        <v>76</v>
      </c>
      <c r="H22" s="397">
        <f>+'DEP-C3'!C26/1000</f>
        <v>58.99998963</v>
      </c>
      <c r="I22" s="397">
        <f>+'DEP-C3'!D26/1000</f>
        <v>223.13796078</v>
      </c>
      <c r="J22" s="400">
        <f>+H22/$H$24</f>
        <v>0.006264232038562725</v>
      </c>
      <c r="L22" s="197"/>
    </row>
    <row r="23" spans="2:12" ht="19.5" customHeight="1">
      <c r="B23" s="123" t="s">
        <v>124</v>
      </c>
      <c r="C23" s="397">
        <f>+('DEP-C7'!D18+'DEP-C7'!D35+'DEP-C7'!D90)/1000</f>
        <v>434.55186432000005</v>
      </c>
      <c r="D23" s="397">
        <f>(+'DEP-C7'!E18+'DEP-C7'!E35+'DEP-C7'!E90)/1000</f>
        <v>1643.47515086</v>
      </c>
      <c r="E23" s="400">
        <f>+C23/$C$25</f>
        <v>0.04613786761593548</v>
      </c>
      <c r="G23" s="123" t="s">
        <v>77</v>
      </c>
      <c r="H23" s="229">
        <f>+'DEP-C3'!C30/1000</f>
        <v>394.47560654999995</v>
      </c>
      <c r="I23" s="229">
        <f>+'DEP-C3'!D30/1000</f>
        <v>1491.90674398</v>
      </c>
      <c r="J23" s="400">
        <f>+H23/$H$24</f>
        <v>0.04188283334418568</v>
      </c>
      <c r="L23" s="167"/>
    </row>
    <row r="24" spans="2:12" ht="19.5" customHeight="1">
      <c r="B24" s="123" t="s">
        <v>36</v>
      </c>
      <c r="C24" s="397">
        <f>+('DEP-C7'!D25+'DEP-C7'!D42+'DEP-C7'!D92)/1000</f>
        <v>699.31853249</v>
      </c>
      <c r="D24" s="397">
        <f>+('DEP-C7'!E25+'DEP-C7'!E42+'DEP-C7'!E92)/1000</f>
        <v>2644.82268988</v>
      </c>
      <c r="E24" s="400">
        <f>+C24/$C$25</f>
        <v>0.07424905637876679</v>
      </c>
      <c r="G24" s="124" t="s">
        <v>28</v>
      </c>
      <c r="H24" s="398">
        <f>SUM(H20:H23)</f>
        <v>9418.55111158</v>
      </c>
      <c r="I24" s="398">
        <f>SUM(I20:I23)</f>
        <v>35620.96030399536</v>
      </c>
      <c r="J24" s="401">
        <f>SUM(J20:J23)</f>
        <v>1</v>
      </c>
      <c r="L24" s="198"/>
    </row>
    <row r="25" spans="2:5" ht="19.5" customHeight="1">
      <c r="B25" s="124" t="s">
        <v>28</v>
      </c>
      <c r="C25" s="398">
        <f>SUM(C20:C24)</f>
        <v>9418.55111158</v>
      </c>
      <c r="D25" s="398">
        <f>SUM(D20:D24)</f>
        <v>35435.96030401</v>
      </c>
      <c r="E25" s="401">
        <f>SUM(E20:E24)</f>
        <v>1</v>
      </c>
    </row>
    <row r="26" spans="3:9" ht="19.5" customHeight="1">
      <c r="C26" s="229"/>
      <c r="H26" s="167"/>
      <c r="I26" s="167"/>
    </row>
    <row r="27" spans="2:8" ht="19.5" customHeight="1">
      <c r="B27" s="121"/>
      <c r="C27" s="266"/>
      <c r="D27" s="267"/>
      <c r="E27" s="217"/>
      <c r="G27" s="219"/>
      <c r="H27" s="229"/>
    </row>
    <row r="28" spans="2:10" ht="19.5" customHeight="1">
      <c r="B28" s="565" t="s">
        <v>29</v>
      </c>
      <c r="C28" s="566"/>
      <c r="D28" s="566"/>
      <c r="E28" s="567"/>
      <c r="G28" s="565" t="s">
        <v>30</v>
      </c>
      <c r="H28" s="566"/>
      <c r="I28" s="566"/>
      <c r="J28" s="567"/>
    </row>
    <row r="29" spans="2:10" ht="19.5" customHeight="1">
      <c r="B29" s="122"/>
      <c r="C29" s="396" t="s">
        <v>75</v>
      </c>
      <c r="D29" s="396" t="str">
        <f>+D19</f>
        <v>Soles</v>
      </c>
      <c r="E29" s="404" t="s">
        <v>27</v>
      </c>
      <c r="G29" s="122"/>
      <c r="H29" s="120" t="s">
        <v>75</v>
      </c>
      <c r="I29" s="120" t="str">
        <f>+I19</f>
        <v>Soles</v>
      </c>
      <c r="J29" s="405" t="s">
        <v>27</v>
      </c>
    </row>
    <row r="30" spans="2:14" ht="19.5" customHeight="1">
      <c r="B30" s="123" t="s">
        <v>90</v>
      </c>
      <c r="C30" s="397">
        <f>(+'DEP-C2'!C15+'DEP-C2'!C19+'DEP-C2'!C39+'DEP-C2'!C43)/1000</f>
        <v>3947.9752768000003</v>
      </c>
      <c r="D30" s="397">
        <f>(+'DEP-C2'!D15+'DEP-C2'!D19+'DEP-C2'!D39+'DEP-C2'!D43)/1000</f>
        <v>14931.24249686536</v>
      </c>
      <c r="E30" s="400">
        <f>+C30/$C$32</f>
        <v>0.41917012818946325</v>
      </c>
      <c r="G30" s="123" t="s">
        <v>78</v>
      </c>
      <c r="H30" s="397">
        <f>'DEP-C2'!C22/1000</f>
        <v>8401.49816565</v>
      </c>
      <c r="I30" s="397">
        <f>+'DEP-C2'!D22/1000</f>
        <v>31774.466062490003</v>
      </c>
      <c r="J30" s="400">
        <f>+H30/$H$32</f>
        <v>0.8920159869728217</v>
      </c>
      <c r="N30" s="154"/>
    </row>
    <row r="31" spans="2:14" ht="19.5" customHeight="1">
      <c r="B31" s="123" t="s">
        <v>91</v>
      </c>
      <c r="C31" s="397">
        <f>(+'DEP-C2'!C16+'DEP-C2'!C20+'DEP-C2'!C40+'DEP-C2'!C44)/1000</f>
        <v>5470.57583478</v>
      </c>
      <c r="D31" s="397">
        <f>(+'DEP-C2'!D16+'DEP-C2'!D20+'DEP-C2'!D40+'DEP-C2'!D44)/1000</f>
        <v>20689.717807131903</v>
      </c>
      <c r="E31" s="400">
        <f>+C31/$C$32</f>
        <v>0.5808298718105368</v>
      </c>
      <c r="G31" s="123" t="s">
        <v>79</v>
      </c>
      <c r="H31" s="397">
        <f>+'DEP-C2'!C46/1000</f>
        <v>1017.05294593</v>
      </c>
      <c r="I31" s="397">
        <f>+'DEP-C2'!D46/1000</f>
        <v>3846.494241507259</v>
      </c>
      <c r="J31" s="400">
        <f>+H31/$H$32</f>
        <v>0.10798401302717836</v>
      </c>
      <c r="N31" s="155"/>
    </row>
    <row r="32" spans="2:14" ht="19.5" customHeight="1">
      <c r="B32" s="124" t="s">
        <v>28</v>
      </c>
      <c r="C32" s="398">
        <f>SUM(C30:C31)</f>
        <v>9418.55111158</v>
      </c>
      <c r="D32" s="398">
        <f>SUM(D30:D31)</f>
        <v>35620.960303997264</v>
      </c>
      <c r="E32" s="401">
        <f>SUM(E30:E31)</f>
        <v>1</v>
      </c>
      <c r="G32" s="124" t="s">
        <v>28</v>
      </c>
      <c r="H32" s="398">
        <f>SUM(H30:H31)</f>
        <v>9418.55111158</v>
      </c>
      <c r="I32" s="398">
        <f>SUM(I30:I31)</f>
        <v>35620.960303997264</v>
      </c>
      <c r="J32" s="401">
        <f>SUM(J30:J31)</f>
        <v>1</v>
      </c>
      <c r="N32" s="153"/>
    </row>
    <row r="33" ht="8.25" customHeight="1"/>
    <row r="34" spans="2:10" ht="15.75" customHeight="1">
      <c r="B34" s="230"/>
      <c r="C34" s="268"/>
      <c r="D34" s="269"/>
      <c r="E34" s="230"/>
      <c r="F34" s="230"/>
      <c r="G34" s="230"/>
      <c r="H34" s="269"/>
      <c r="I34" s="269"/>
      <c r="J34" s="230"/>
    </row>
    <row r="35" spans="2:10" ht="5.25" customHeight="1">
      <c r="B35" s="231"/>
      <c r="C35" s="231"/>
      <c r="D35" s="231"/>
      <c r="E35" s="231"/>
      <c r="F35" s="231"/>
      <c r="G35" s="231"/>
      <c r="H35" s="231"/>
      <c r="J35" s="232"/>
    </row>
    <row r="36" spans="2:9" ht="15.75" customHeight="1">
      <c r="B36" s="233"/>
      <c r="C36" s="234"/>
      <c r="D36" s="234"/>
      <c r="E36" s="235"/>
      <c r="F36" s="84"/>
      <c r="G36" s="84"/>
      <c r="H36" s="236"/>
      <c r="I36" s="167"/>
    </row>
    <row r="37" spans="2:8" ht="15.75" customHeight="1">
      <c r="B37" s="568"/>
      <c r="C37" s="569"/>
      <c r="D37" s="569"/>
      <c r="E37" s="569"/>
      <c r="F37" s="84"/>
      <c r="G37" s="84"/>
      <c r="H37" s="84"/>
    </row>
    <row r="38" spans="2:6" s="76" customFormat="1" ht="15.75" customHeight="1">
      <c r="B38" s="84"/>
      <c r="C38" s="237"/>
      <c r="D38" s="238"/>
      <c r="E38" s="84"/>
      <c r="F38" s="245"/>
    </row>
    <row r="39" spans="2:6" s="76" customFormat="1" ht="15.75" customHeight="1">
      <c r="B39" s="84"/>
      <c r="C39" s="156"/>
      <c r="D39" s="84"/>
      <c r="E39" s="84"/>
      <c r="F39" s="245"/>
    </row>
  </sheetData>
  <sheetProtection/>
  <mergeCells count="12">
    <mergeCell ref="B6:J6"/>
    <mergeCell ref="B9:G9"/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="4" customFormat="1" ht="18" customHeight="1"/>
    <row r="5" spans="2:8" s="4" customFormat="1" ht="19.5" customHeight="1">
      <c r="B5" s="557" t="s">
        <v>171</v>
      </c>
      <c r="C5" s="557"/>
      <c r="D5" s="557"/>
      <c r="E5" s="557"/>
      <c r="F5" s="557"/>
      <c r="G5" s="557"/>
      <c r="H5" s="557"/>
    </row>
    <row r="6" spans="2:8" s="4" customFormat="1" ht="19.5" customHeight="1">
      <c r="B6" s="570" t="s">
        <v>18</v>
      </c>
      <c r="C6" s="570"/>
      <c r="D6" s="570"/>
      <c r="E6" s="570"/>
      <c r="F6" s="570"/>
      <c r="G6" s="570"/>
      <c r="H6" s="570"/>
    </row>
    <row r="7" spans="2:8" s="4" customFormat="1" ht="18" customHeight="1">
      <c r="B7" s="558" t="str">
        <f>+Indice!B7</f>
        <v>AL 29 DE FEBRERO 2024</v>
      </c>
      <c r="C7" s="558"/>
      <c r="D7" s="558"/>
      <c r="E7" s="558"/>
      <c r="F7" s="558"/>
      <c r="G7" s="558"/>
      <c r="H7" s="558"/>
    </row>
    <row r="8" spans="2:9" s="4" customFormat="1" ht="24.75" customHeight="1">
      <c r="B8" s="254"/>
      <c r="C8" s="254"/>
      <c r="D8" s="254"/>
      <c r="E8" s="254"/>
      <c r="F8" s="254"/>
      <c r="G8" s="254"/>
      <c r="H8" s="254"/>
      <c r="I8" s="47"/>
    </row>
    <row r="9" spans="2:8" ht="17.25" customHeight="1">
      <c r="B9" s="84"/>
      <c r="C9" s="84"/>
      <c r="D9" s="84"/>
      <c r="E9" s="84"/>
      <c r="F9" s="84"/>
      <c r="G9" s="84"/>
      <c r="H9" s="84"/>
    </row>
    <row r="10" spans="2:8" ht="16.5">
      <c r="B10" s="572" t="str">
        <f>+Resumen!B11:E11</f>
        <v>TIPO DE DEUDA</v>
      </c>
      <c r="C10" s="572"/>
      <c r="D10" s="572"/>
      <c r="E10" s="88"/>
      <c r="F10" s="572" t="s">
        <v>31</v>
      </c>
      <c r="G10" s="572"/>
      <c r="H10" s="572"/>
    </row>
    <row r="11" spans="2:8" ht="12.75">
      <c r="B11" s="84"/>
      <c r="C11" s="84"/>
      <c r="D11" s="84"/>
      <c r="E11" s="84"/>
      <c r="F11" s="84"/>
      <c r="G11" s="84"/>
      <c r="H11" s="84"/>
    </row>
    <row r="28" spans="2:8" s="23" customFormat="1" ht="16.5">
      <c r="B28" s="572" t="str">
        <f>+Resumen!B18:E18</f>
        <v>GRUPO DEL ACREEDOR</v>
      </c>
      <c r="C28" s="572"/>
      <c r="D28" s="572"/>
      <c r="F28" s="572" t="s">
        <v>61</v>
      </c>
      <c r="G28" s="572"/>
      <c r="H28" s="572"/>
    </row>
    <row r="48" spans="2:8" s="23" customFormat="1" ht="16.5">
      <c r="B48" s="572" t="s">
        <v>29</v>
      </c>
      <c r="C48" s="572"/>
      <c r="D48" s="572"/>
      <c r="F48" s="572" t="s">
        <v>30</v>
      </c>
      <c r="G48" s="572"/>
      <c r="H48" s="572"/>
    </row>
    <row r="66" spans="2:8" ht="30" customHeight="1">
      <c r="B66" s="575"/>
      <c r="C66" s="575"/>
      <c r="D66" s="575"/>
      <c r="E66" s="575"/>
      <c r="F66" s="575"/>
      <c r="G66" s="575"/>
      <c r="H66" s="575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73"/>
      <c r="C69" s="574"/>
      <c r="D69" s="574"/>
      <c r="E69" s="574"/>
      <c r="F69" s="51"/>
      <c r="G69" s="51"/>
      <c r="H69" s="51"/>
    </row>
    <row r="70" spans="2:8" ht="15.75" customHeight="1">
      <c r="B70" s="573"/>
      <c r="C70" s="574"/>
      <c r="D70" s="574"/>
      <c r="E70" s="574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69:E69"/>
    <mergeCell ref="F48:H48"/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W51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5" width="12.28125" style="9" customWidth="1"/>
    <col min="26" max="29" width="9.7109375" style="9" hidden="1" customWidth="1"/>
    <col min="30" max="36" width="9.140625" style="9" hidden="1" customWidth="1"/>
    <col min="37" max="37" width="12.28125" style="9" customWidth="1"/>
    <col min="38" max="43" width="10.7109375" style="9" hidden="1" customWidth="1"/>
    <col min="44" max="48" width="9.140625" style="9" hidden="1" customWidth="1"/>
    <col min="49" max="49" width="12.28125" style="9" customWidth="1"/>
    <col min="50" max="58" width="10.28125" style="9" hidden="1" customWidth="1"/>
    <col min="59" max="60" width="9.140625" style="9" hidden="1" customWidth="1"/>
    <col min="61" max="61" width="10.421875" style="9" bestFit="1" customWidth="1"/>
    <col min="62" max="63" width="10.28125" style="9" customWidth="1"/>
    <col min="64" max="70" width="10.28125" style="9" hidden="1" customWidth="1"/>
    <col min="71" max="72" width="9.140625" style="9" hidden="1" customWidth="1"/>
    <col min="73" max="73" width="10.421875" style="9" hidden="1" customWidth="1"/>
    <col min="74" max="16384" width="11.421875" style="9" customWidth="1"/>
  </cols>
  <sheetData>
    <row r="1" ht="12.75">
      <c r="B1" s="8"/>
    </row>
    <row r="2" spans="2:22" s="11" customFormat="1" ht="18">
      <c r="B2" s="610"/>
      <c r="C2" s="610"/>
      <c r="D2" s="610"/>
      <c r="E2" s="610"/>
      <c r="F2" s="610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610"/>
      <c r="C3" s="610"/>
      <c r="D3" s="610"/>
      <c r="E3" s="610"/>
      <c r="F3" s="610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4" customFormat="1" ht="18">
      <c r="B5" s="127" t="s">
        <v>11</v>
      </c>
      <c r="C5" s="127"/>
      <c r="D5" s="127"/>
      <c r="E5" s="127"/>
      <c r="F5" s="127"/>
      <c r="G5" s="113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2:22" s="11" customFormat="1" ht="18">
      <c r="B6" s="363" t="s">
        <v>112</v>
      </c>
      <c r="C6" s="363"/>
      <c r="D6" s="363"/>
      <c r="E6" s="363"/>
      <c r="F6" s="363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06" t="s">
        <v>162</v>
      </c>
      <c r="C7" s="255"/>
      <c r="D7" s="255"/>
      <c r="E7" s="255"/>
      <c r="F7" s="255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59" t="s">
        <v>152</v>
      </c>
      <c r="C8" s="131"/>
      <c r="D8" s="255"/>
      <c r="E8" s="255"/>
      <c r="F8" s="255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181" t="s">
        <v>265</v>
      </c>
      <c r="C9" s="131"/>
      <c r="D9" s="255"/>
      <c r="E9" s="255"/>
      <c r="F9" s="255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395" t="s">
        <v>111</v>
      </c>
      <c r="C10" s="260"/>
      <c r="D10" s="255"/>
      <c r="E10" s="255"/>
      <c r="F10" s="255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43"/>
      <c r="C11" s="243"/>
      <c r="D11" s="243"/>
      <c r="E11" s="243"/>
      <c r="F11" s="169"/>
      <c r="G11" s="22"/>
    </row>
    <row r="12" spans="2:74" s="27" customFormat="1" ht="18" customHeight="1">
      <c r="B12" s="580" t="s">
        <v>138</v>
      </c>
      <c r="C12" s="582">
        <v>2009</v>
      </c>
      <c r="D12" s="613">
        <v>2010</v>
      </c>
      <c r="E12" s="611">
        <v>2011</v>
      </c>
      <c r="F12" s="582">
        <v>2012</v>
      </c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582">
        <v>2013</v>
      </c>
      <c r="S12" s="582">
        <v>2014</v>
      </c>
      <c r="T12" s="606">
        <v>2015</v>
      </c>
      <c r="U12" s="590">
        <v>2016</v>
      </c>
      <c r="V12" s="608">
        <v>2017</v>
      </c>
      <c r="W12" s="576">
        <v>2018</v>
      </c>
      <c r="X12" s="576">
        <v>2019</v>
      </c>
      <c r="Y12" s="576">
        <v>2020</v>
      </c>
      <c r="Z12" s="500">
        <v>2021</v>
      </c>
      <c r="AA12" s="501"/>
      <c r="AB12" s="501"/>
      <c r="AC12" s="501"/>
      <c r="AD12" s="501"/>
      <c r="AE12" s="501"/>
      <c r="AF12" s="501"/>
      <c r="AG12" s="501"/>
      <c r="AH12" s="501"/>
      <c r="AI12" s="501"/>
      <c r="AJ12" s="501"/>
      <c r="AK12" s="615">
        <v>2021</v>
      </c>
      <c r="AL12" s="518">
        <v>2022</v>
      </c>
      <c r="AM12" s="519"/>
      <c r="AN12" s="519"/>
      <c r="AO12" s="519"/>
      <c r="AP12" s="519"/>
      <c r="AQ12" s="519"/>
      <c r="AR12" s="519"/>
      <c r="AS12" s="519"/>
      <c r="AT12" s="519"/>
      <c r="AU12" s="519"/>
      <c r="AV12" s="519"/>
      <c r="AW12" s="615">
        <v>2022</v>
      </c>
      <c r="AX12" s="518">
        <v>2023</v>
      </c>
      <c r="AY12" s="519"/>
      <c r="AZ12" s="519"/>
      <c r="BA12" s="519"/>
      <c r="BB12" s="519"/>
      <c r="BC12" s="519"/>
      <c r="BD12" s="519"/>
      <c r="BE12" s="519"/>
      <c r="BF12" s="519"/>
      <c r="BG12" s="519"/>
      <c r="BH12" s="519"/>
      <c r="BI12" s="615">
        <v>2023</v>
      </c>
      <c r="BJ12" s="603">
        <v>2024</v>
      </c>
      <c r="BK12" s="604"/>
      <c r="BL12" s="604"/>
      <c r="BM12" s="604"/>
      <c r="BN12" s="604"/>
      <c r="BO12" s="604"/>
      <c r="BP12" s="604"/>
      <c r="BQ12" s="604"/>
      <c r="BR12" s="604"/>
      <c r="BS12" s="604"/>
      <c r="BT12" s="604"/>
      <c r="BU12" s="605"/>
      <c r="BV12" s="473"/>
    </row>
    <row r="13" spans="2:74" s="27" customFormat="1" ht="18" customHeight="1">
      <c r="B13" s="581"/>
      <c r="C13" s="583"/>
      <c r="D13" s="614"/>
      <c r="E13" s="612"/>
      <c r="F13" s="583"/>
      <c r="G13" s="105" t="s">
        <v>96</v>
      </c>
      <c r="H13" s="105" t="s">
        <v>97</v>
      </c>
      <c r="I13" s="106" t="s">
        <v>102</v>
      </c>
      <c r="J13" s="106" t="s">
        <v>104</v>
      </c>
      <c r="K13" s="106" t="s">
        <v>108</v>
      </c>
      <c r="L13" s="106" t="s">
        <v>121</v>
      </c>
      <c r="M13" s="106" t="s">
        <v>139</v>
      </c>
      <c r="N13" s="106" t="s">
        <v>141</v>
      </c>
      <c r="O13" s="106" t="s">
        <v>143</v>
      </c>
      <c r="P13" s="106" t="s">
        <v>146</v>
      </c>
      <c r="Q13" s="106" t="s">
        <v>148</v>
      </c>
      <c r="R13" s="583"/>
      <c r="S13" s="583"/>
      <c r="T13" s="607"/>
      <c r="U13" s="591"/>
      <c r="V13" s="609"/>
      <c r="W13" s="577"/>
      <c r="X13" s="577"/>
      <c r="Y13" s="577"/>
      <c r="Z13" s="472" t="s">
        <v>96</v>
      </c>
      <c r="AA13" s="413" t="s">
        <v>97</v>
      </c>
      <c r="AB13" s="496" t="s">
        <v>102</v>
      </c>
      <c r="AC13" s="418" t="s">
        <v>104</v>
      </c>
      <c r="AD13" s="497" t="s">
        <v>228</v>
      </c>
      <c r="AE13" s="496" t="s">
        <v>121</v>
      </c>
      <c r="AF13" s="425" t="s">
        <v>139</v>
      </c>
      <c r="AG13" s="434" t="s">
        <v>141</v>
      </c>
      <c r="AH13" s="498" t="s">
        <v>238</v>
      </c>
      <c r="AI13" s="499" t="s">
        <v>146</v>
      </c>
      <c r="AJ13" s="425" t="s">
        <v>148</v>
      </c>
      <c r="AK13" s="616"/>
      <c r="AL13" s="472" t="s">
        <v>96</v>
      </c>
      <c r="AM13" s="413" t="s">
        <v>97</v>
      </c>
      <c r="AN13" s="417" t="s">
        <v>102</v>
      </c>
      <c r="AO13" s="418" t="s">
        <v>104</v>
      </c>
      <c r="AP13" s="423" t="s">
        <v>228</v>
      </c>
      <c r="AQ13" s="417" t="s">
        <v>121</v>
      </c>
      <c r="AR13" s="425" t="s">
        <v>139</v>
      </c>
      <c r="AS13" s="434" t="s">
        <v>141</v>
      </c>
      <c r="AT13" s="437" t="s">
        <v>238</v>
      </c>
      <c r="AU13" s="461" t="s">
        <v>146</v>
      </c>
      <c r="AV13" s="425" t="s">
        <v>148</v>
      </c>
      <c r="AW13" s="616"/>
      <c r="AX13" s="472" t="s">
        <v>96</v>
      </c>
      <c r="AY13" s="413" t="s">
        <v>97</v>
      </c>
      <c r="AZ13" s="417" t="s">
        <v>102</v>
      </c>
      <c r="BA13" s="418" t="s">
        <v>104</v>
      </c>
      <c r="BB13" s="423" t="s">
        <v>228</v>
      </c>
      <c r="BC13" s="417" t="s">
        <v>121</v>
      </c>
      <c r="BD13" s="425" t="s">
        <v>139</v>
      </c>
      <c r="BE13" s="434" t="s">
        <v>141</v>
      </c>
      <c r="BF13" s="437" t="s">
        <v>238</v>
      </c>
      <c r="BG13" s="461" t="s">
        <v>146</v>
      </c>
      <c r="BH13" s="425" t="s">
        <v>148</v>
      </c>
      <c r="BI13" s="616"/>
      <c r="BJ13" s="472" t="s">
        <v>96</v>
      </c>
      <c r="BK13" s="413" t="s">
        <v>97</v>
      </c>
      <c r="BL13" s="417" t="s">
        <v>102</v>
      </c>
      <c r="BM13" s="418" t="s">
        <v>104</v>
      </c>
      <c r="BN13" s="423" t="s">
        <v>228</v>
      </c>
      <c r="BO13" s="417" t="s">
        <v>121</v>
      </c>
      <c r="BP13" s="425" t="s">
        <v>139</v>
      </c>
      <c r="BQ13" s="434" t="s">
        <v>141</v>
      </c>
      <c r="BR13" s="437" t="s">
        <v>238</v>
      </c>
      <c r="BS13" s="461" t="s">
        <v>146</v>
      </c>
      <c r="BT13" s="425" t="s">
        <v>148</v>
      </c>
      <c r="BU13" s="460" t="s">
        <v>169</v>
      </c>
      <c r="BV13" s="473"/>
    </row>
    <row r="14" spans="2:74" s="27" customFormat="1" ht="4.5" customHeight="1">
      <c r="B14" s="172"/>
      <c r="C14" s="98"/>
      <c r="D14" s="173"/>
      <c r="E14" s="174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87"/>
      <c r="U14" s="390"/>
      <c r="V14" s="435"/>
      <c r="W14" s="462"/>
      <c r="X14" s="462"/>
      <c r="Y14" s="426"/>
      <c r="Z14" s="390"/>
      <c r="AA14" s="414"/>
      <c r="AB14" s="179"/>
      <c r="AC14" s="414"/>
      <c r="AD14" s="424"/>
      <c r="AE14" s="179"/>
      <c r="AF14" s="426"/>
      <c r="AG14" s="435"/>
      <c r="AH14" s="391"/>
      <c r="AI14" s="462"/>
      <c r="AJ14" s="426"/>
      <c r="AK14" s="426"/>
      <c r="AL14" s="390"/>
      <c r="AM14" s="414"/>
      <c r="AN14" s="179"/>
      <c r="AO14" s="414"/>
      <c r="AP14" s="424"/>
      <c r="AQ14" s="179"/>
      <c r="AR14" s="426"/>
      <c r="AS14" s="435"/>
      <c r="AT14" s="391"/>
      <c r="AU14" s="462"/>
      <c r="AV14" s="426"/>
      <c r="AW14" s="426"/>
      <c r="AX14" s="390"/>
      <c r="AY14" s="414"/>
      <c r="AZ14" s="179"/>
      <c r="BA14" s="414"/>
      <c r="BB14" s="424"/>
      <c r="BC14" s="179"/>
      <c r="BD14" s="426"/>
      <c r="BE14" s="435"/>
      <c r="BF14" s="391"/>
      <c r="BG14" s="462"/>
      <c r="BH14" s="426"/>
      <c r="BI14" s="426"/>
      <c r="BJ14" s="390"/>
      <c r="BK14" s="414"/>
      <c r="BL14" s="179"/>
      <c r="BM14" s="414"/>
      <c r="BN14" s="424"/>
      <c r="BO14" s="179"/>
      <c r="BP14" s="426"/>
      <c r="BQ14" s="435"/>
      <c r="BR14" s="391"/>
      <c r="BS14" s="462"/>
      <c r="BT14" s="426"/>
      <c r="BU14" s="426"/>
      <c r="BV14" s="473"/>
    </row>
    <row r="15" spans="2:75" s="25" customFormat="1" ht="21.75" customHeight="1">
      <c r="B15" s="175" t="s">
        <v>34</v>
      </c>
      <c r="C15" s="467">
        <v>1389</v>
      </c>
      <c r="D15" s="467">
        <v>2144</v>
      </c>
      <c r="E15" s="465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388">
        <v>2258.8960634599985</v>
      </c>
      <c r="U15" s="392">
        <v>2931.5247573100005</v>
      </c>
      <c r="V15" s="415">
        <v>2816.8010528699997</v>
      </c>
      <c r="W15" s="463">
        <v>2585.67327702</v>
      </c>
      <c r="X15" s="463">
        <v>2512.4269972</v>
      </c>
      <c r="Y15" s="427">
        <v>2847.266591940001</v>
      </c>
      <c r="Z15" s="392">
        <v>2669.7649879099995</v>
      </c>
      <c r="AA15" s="415">
        <v>2280.8565583599984</v>
      </c>
      <c r="AB15" s="33">
        <v>2080.1915407399993</v>
      </c>
      <c r="AC15" s="415">
        <v>2002.289934100001</v>
      </c>
      <c r="AD15" s="388">
        <v>2000.7607678600002</v>
      </c>
      <c r="AE15" s="388">
        <v>1909.2826383400002</v>
      </c>
      <c r="AF15" s="463">
        <v>1829.166610660001</v>
      </c>
      <c r="AG15" s="463">
        <v>1874.6325798299988</v>
      </c>
      <c r="AH15" s="427">
        <v>1899.0710651699999</v>
      </c>
      <c r="AI15" s="463">
        <v>1939.514755</v>
      </c>
      <c r="AJ15" s="427">
        <v>1986.8050023</v>
      </c>
      <c r="AK15" s="427">
        <v>2166.44417054</v>
      </c>
      <c r="AL15" s="392">
        <v>2152.2243202</v>
      </c>
      <c r="AM15" s="415">
        <v>2129.8946967700003</v>
      </c>
      <c r="AN15" s="33">
        <v>2047.14908125</v>
      </c>
      <c r="AO15" s="415">
        <v>1935.69506788</v>
      </c>
      <c r="AP15" s="388">
        <v>2030.1634751700003</v>
      </c>
      <c r="AQ15" s="388">
        <v>2015.78099483</v>
      </c>
      <c r="AR15" s="463">
        <v>1975.9157757899998</v>
      </c>
      <c r="AS15" s="463">
        <v>2031.3514093</v>
      </c>
      <c r="AT15" s="427">
        <v>2010.12565047</v>
      </c>
      <c r="AU15" s="463">
        <v>1984.13708058</v>
      </c>
      <c r="AV15" s="427">
        <v>2045.5234255300002</v>
      </c>
      <c r="AW15" s="427">
        <v>2107.9011715799998</v>
      </c>
      <c r="AX15" s="392">
        <v>1980.47300011</v>
      </c>
      <c r="AY15" s="415">
        <v>1989.9581064699992</v>
      </c>
      <c r="AZ15" s="33">
        <v>1861.0959683699998</v>
      </c>
      <c r="BA15" s="415">
        <v>1931.8507315999998</v>
      </c>
      <c r="BB15" s="388">
        <v>1914.63034101</v>
      </c>
      <c r="BC15" s="388">
        <v>1900.96108086</v>
      </c>
      <c r="BD15" s="463">
        <v>1828.24982821</v>
      </c>
      <c r="BE15" s="463">
        <v>1825.68097081</v>
      </c>
      <c r="BF15" s="427">
        <v>1819.54790019</v>
      </c>
      <c r="BG15" s="463">
        <v>1796.78723956</v>
      </c>
      <c r="BH15" s="427">
        <v>1967.4082110200002</v>
      </c>
      <c r="BI15" s="427">
        <v>2126.57320338</v>
      </c>
      <c r="BJ15" s="392">
        <v>1826.4103064399999</v>
      </c>
      <c r="BK15" s="415">
        <v>1914.59361202</v>
      </c>
      <c r="BL15" s="33">
        <v>0</v>
      </c>
      <c r="BM15" s="415">
        <v>0</v>
      </c>
      <c r="BN15" s="388">
        <v>0</v>
      </c>
      <c r="BO15" s="388">
        <v>0</v>
      </c>
      <c r="BP15" s="463">
        <v>0</v>
      </c>
      <c r="BQ15" s="463">
        <v>0</v>
      </c>
      <c r="BR15" s="427">
        <v>0</v>
      </c>
      <c r="BS15" s="463">
        <v>0</v>
      </c>
      <c r="BT15" s="427">
        <v>0</v>
      </c>
      <c r="BU15" s="427">
        <v>0</v>
      </c>
      <c r="BV15" s="492"/>
      <c r="BW15" s="447"/>
    </row>
    <row r="16" spans="2:75" s="25" customFormat="1" ht="21.75" customHeight="1">
      <c r="B16" s="175" t="s">
        <v>33</v>
      </c>
      <c r="C16" s="467">
        <v>256</v>
      </c>
      <c r="D16" s="467">
        <v>389</v>
      </c>
      <c r="E16" s="465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388">
        <v>4201.51382237</v>
      </c>
      <c r="U16" s="392">
        <v>4539.076503679999</v>
      </c>
      <c r="V16" s="415">
        <v>5985.46242653</v>
      </c>
      <c r="W16" s="463">
        <v>7233.929935290001</v>
      </c>
      <c r="X16" s="463">
        <v>6012.22120457</v>
      </c>
      <c r="Y16" s="427">
        <v>6614.97187366</v>
      </c>
      <c r="Z16" s="392">
        <v>6532.3018552</v>
      </c>
      <c r="AA16" s="415">
        <v>6254.41370703</v>
      </c>
      <c r="AB16" s="33">
        <v>6211.728456299999</v>
      </c>
      <c r="AC16" s="415">
        <v>6174.95095902</v>
      </c>
      <c r="AD16" s="388">
        <v>7204.2090273799995</v>
      </c>
      <c r="AE16" s="388">
        <v>7147.625556479999</v>
      </c>
      <c r="AF16" s="463">
        <v>7128.95570324</v>
      </c>
      <c r="AG16" s="463">
        <v>7137.063251669999</v>
      </c>
      <c r="AH16" s="427">
        <v>7162.63829835</v>
      </c>
      <c r="AI16" s="463">
        <v>7256.429646359999</v>
      </c>
      <c r="AJ16" s="427">
        <v>7243.23665188</v>
      </c>
      <c r="AK16" s="427">
        <v>7402.06335374</v>
      </c>
      <c r="AL16" s="392">
        <v>7364.97449206</v>
      </c>
      <c r="AM16" s="415">
        <v>7164.30753646</v>
      </c>
      <c r="AN16" s="33">
        <v>7154.238466520001</v>
      </c>
      <c r="AO16" s="415">
        <v>7309.09406754</v>
      </c>
      <c r="AP16" s="388">
        <v>7179.37547441</v>
      </c>
      <c r="AQ16" s="388">
        <v>7042.059833729999</v>
      </c>
      <c r="AR16" s="463">
        <v>7150.61353248</v>
      </c>
      <c r="AS16" s="463">
        <v>7170.286449939999</v>
      </c>
      <c r="AT16" s="427">
        <v>7142.417474749999</v>
      </c>
      <c r="AU16" s="463">
        <v>7456.628515699999</v>
      </c>
      <c r="AV16" s="427">
        <v>7473.773917119999</v>
      </c>
      <c r="AW16" s="427">
        <v>7665.39460745</v>
      </c>
      <c r="AX16" s="392">
        <v>7369.57041976</v>
      </c>
      <c r="AY16" s="415">
        <v>7222.3523399900005</v>
      </c>
      <c r="AZ16" s="33">
        <v>7411.5130261</v>
      </c>
      <c r="BA16" s="415">
        <v>7395.63876287</v>
      </c>
      <c r="BB16" s="388">
        <v>7333.8997172300005</v>
      </c>
      <c r="BC16" s="388">
        <v>7284.63194929</v>
      </c>
      <c r="BD16" s="463">
        <v>7377.4361053</v>
      </c>
      <c r="BE16" s="463">
        <v>7629.45213082</v>
      </c>
      <c r="BF16" s="427">
        <v>7708.95916064</v>
      </c>
      <c r="BG16" s="463">
        <v>7869.10436094</v>
      </c>
      <c r="BH16" s="427">
        <v>7883.29195953</v>
      </c>
      <c r="BI16" s="427">
        <v>8082.45510097</v>
      </c>
      <c r="BJ16" s="392">
        <v>7915.07475653</v>
      </c>
      <c r="BK16" s="415">
        <v>7503.9574995600005</v>
      </c>
      <c r="BL16" s="33">
        <v>0</v>
      </c>
      <c r="BM16" s="415">
        <v>0</v>
      </c>
      <c r="BN16" s="388">
        <v>0</v>
      </c>
      <c r="BO16" s="388">
        <v>0</v>
      </c>
      <c r="BP16" s="463">
        <v>0</v>
      </c>
      <c r="BQ16" s="463">
        <v>0</v>
      </c>
      <c r="BR16" s="427">
        <v>0</v>
      </c>
      <c r="BS16" s="463">
        <v>0</v>
      </c>
      <c r="BT16" s="427">
        <v>0</v>
      </c>
      <c r="BU16" s="427">
        <v>0</v>
      </c>
      <c r="BV16" s="493"/>
      <c r="BW16" s="447"/>
    </row>
    <row r="17" spans="2:74" s="25" customFormat="1" ht="6" customHeight="1">
      <c r="B17" s="176"/>
      <c r="C17" s="468"/>
      <c r="D17" s="468"/>
      <c r="E17" s="466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89"/>
      <c r="U17" s="393"/>
      <c r="V17" s="436"/>
      <c r="W17" s="464"/>
      <c r="X17" s="464"/>
      <c r="Y17" s="428"/>
      <c r="Z17" s="393"/>
      <c r="AA17" s="416"/>
      <c r="AB17" s="35"/>
      <c r="AC17" s="416"/>
      <c r="AD17" s="389"/>
      <c r="AE17" s="389"/>
      <c r="AF17" s="464"/>
      <c r="AG17" s="464"/>
      <c r="AH17" s="428"/>
      <c r="AI17" s="464"/>
      <c r="AJ17" s="428"/>
      <c r="AK17" s="428"/>
      <c r="AL17" s="393"/>
      <c r="AM17" s="416"/>
      <c r="AN17" s="35"/>
      <c r="AO17" s="416"/>
      <c r="AP17" s="389"/>
      <c r="AQ17" s="389"/>
      <c r="AR17" s="464"/>
      <c r="AS17" s="464"/>
      <c r="AT17" s="428"/>
      <c r="AU17" s="464"/>
      <c r="AV17" s="428"/>
      <c r="AW17" s="428"/>
      <c r="AX17" s="393"/>
      <c r="AY17" s="416"/>
      <c r="AZ17" s="35"/>
      <c r="BA17" s="416"/>
      <c r="BB17" s="389"/>
      <c r="BC17" s="389"/>
      <c r="BD17" s="464"/>
      <c r="BE17" s="464"/>
      <c r="BF17" s="428"/>
      <c r="BG17" s="464"/>
      <c r="BH17" s="428"/>
      <c r="BI17" s="428"/>
      <c r="BJ17" s="393"/>
      <c r="BK17" s="416"/>
      <c r="BL17" s="35"/>
      <c r="BM17" s="416"/>
      <c r="BN17" s="389"/>
      <c r="BO17" s="389"/>
      <c r="BP17" s="464"/>
      <c r="BQ17" s="464"/>
      <c r="BR17" s="428"/>
      <c r="BS17" s="464"/>
      <c r="BT17" s="428"/>
      <c r="BU17" s="428"/>
      <c r="BV17" s="474"/>
    </row>
    <row r="18" spans="2:74" s="27" customFormat="1" ht="15" customHeight="1">
      <c r="B18" s="595" t="s">
        <v>98</v>
      </c>
      <c r="C18" s="597">
        <f aca="true" t="shared" si="0" ref="C18:H18">SUM(C15:C16)</f>
        <v>1645</v>
      </c>
      <c r="D18" s="597">
        <f t="shared" si="0"/>
        <v>2533</v>
      </c>
      <c r="E18" s="588">
        <f t="shared" si="0"/>
        <v>2778</v>
      </c>
      <c r="F18" s="597">
        <f t="shared" si="0"/>
        <v>3231.62940566</v>
      </c>
      <c r="G18" s="599">
        <f t="shared" si="0"/>
        <v>3978.2822575499995</v>
      </c>
      <c r="H18" s="599">
        <f t="shared" si="0"/>
        <v>4283.16118678</v>
      </c>
      <c r="I18" s="586">
        <f aca="true" t="shared" si="1" ref="I18:N18">SUM(I15:I16)</f>
        <v>4271.37034379</v>
      </c>
      <c r="J18" s="586">
        <f t="shared" si="1"/>
        <v>3622.58121752</v>
      </c>
      <c r="K18" s="586">
        <f t="shared" si="1"/>
        <v>3177.2183911999996</v>
      </c>
      <c r="L18" s="586">
        <f t="shared" si="1"/>
        <v>3224.1298934800006</v>
      </c>
      <c r="M18" s="586">
        <f t="shared" si="1"/>
        <v>3273.10540427</v>
      </c>
      <c r="N18" s="586">
        <f t="shared" si="1"/>
        <v>3382.31552197</v>
      </c>
      <c r="O18" s="586">
        <f>+O15+O16</f>
        <v>3510.4566990000008</v>
      </c>
      <c r="P18" s="586">
        <f>+P15+P16</f>
        <v>3663.6902058299997</v>
      </c>
      <c r="Q18" s="586">
        <f>+Q15+Q16</f>
        <v>3934.70126796</v>
      </c>
      <c r="R18" s="586">
        <f>+R15+R16</f>
        <v>4098.53643417</v>
      </c>
      <c r="S18" s="586">
        <f>+S15+S16</f>
        <v>5844.665124709998</v>
      </c>
      <c r="T18" s="592">
        <f aca="true" t="shared" si="2" ref="T18:Y18">+T16+T15</f>
        <v>6460.4098858299985</v>
      </c>
      <c r="U18" s="601">
        <f t="shared" si="2"/>
        <v>7470.60126099</v>
      </c>
      <c r="V18" s="592">
        <f t="shared" si="2"/>
        <v>8802.2634794</v>
      </c>
      <c r="W18" s="578">
        <f t="shared" si="2"/>
        <v>9819.603212310001</v>
      </c>
      <c r="X18" s="578">
        <f t="shared" si="2"/>
        <v>8524.64820177</v>
      </c>
      <c r="Y18" s="584">
        <f t="shared" si="2"/>
        <v>9462.238465600001</v>
      </c>
      <c r="Z18" s="578">
        <f aca="true" t="shared" si="3" ref="Z18:AJ18">+Z16+Z15</f>
        <v>9202.06684311</v>
      </c>
      <c r="AA18" s="588">
        <f t="shared" si="3"/>
        <v>8535.270265389998</v>
      </c>
      <c r="AB18" s="601">
        <f t="shared" si="3"/>
        <v>8291.919997039999</v>
      </c>
      <c r="AC18" s="588">
        <f t="shared" si="3"/>
        <v>8177.240893120001</v>
      </c>
      <c r="AD18" s="592">
        <f t="shared" si="3"/>
        <v>9204.96979524</v>
      </c>
      <c r="AE18" s="601">
        <f t="shared" si="3"/>
        <v>9056.90819482</v>
      </c>
      <c r="AF18" s="584">
        <f t="shared" si="3"/>
        <v>8958.122313900001</v>
      </c>
      <c r="AG18" s="592">
        <f t="shared" si="3"/>
        <v>9011.695831499997</v>
      </c>
      <c r="AH18" s="586">
        <f t="shared" si="3"/>
        <v>9061.70936352</v>
      </c>
      <c r="AI18" s="578">
        <f t="shared" si="3"/>
        <v>9195.944401359999</v>
      </c>
      <c r="AJ18" s="584">
        <f t="shared" si="3"/>
        <v>9230.04165418</v>
      </c>
      <c r="AK18" s="584">
        <f>+AK16+AK15</f>
        <v>9568.50752428</v>
      </c>
      <c r="AL18" s="578">
        <f aca="true" t="shared" si="4" ref="AL18:AV18">+AL16+AL15</f>
        <v>9517.19881226</v>
      </c>
      <c r="AM18" s="588">
        <f t="shared" si="4"/>
        <v>9294.20223323</v>
      </c>
      <c r="AN18" s="601">
        <f t="shared" si="4"/>
        <v>9201.38754777</v>
      </c>
      <c r="AO18" s="588">
        <f t="shared" si="4"/>
        <v>9244.78913542</v>
      </c>
      <c r="AP18" s="592">
        <f t="shared" si="4"/>
        <v>9209.538949580001</v>
      </c>
      <c r="AQ18" s="601">
        <f t="shared" si="4"/>
        <v>9057.840828559998</v>
      </c>
      <c r="AR18" s="584">
        <f t="shared" si="4"/>
        <v>9126.52930827</v>
      </c>
      <c r="AS18" s="592">
        <f t="shared" si="4"/>
        <v>9201.63785924</v>
      </c>
      <c r="AT18" s="586">
        <f t="shared" si="4"/>
        <v>9152.54312522</v>
      </c>
      <c r="AU18" s="578">
        <f t="shared" si="4"/>
        <v>9440.76559628</v>
      </c>
      <c r="AV18" s="584">
        <f t="shared" si="4"/>
        <v>9519.29734265</v>
      </c>
      <c r="AW18" s="584">
        <f>+AW16+AW15</f>
        <v>9773.295779029999</v>
      </c>
      <c r="AX18" s="578">
        <f aca="true" t="shared" si="5" ref="AX18:BH18">+AX16+AX15</f>
        <v>9350.04341987</v>
      </c>
      <c r="AY18" s="588">
        <f t="shared" si="5"/>
        <v>9212.31044646</v>
      </c>
      <c r="AZ18" s="601">
        <f t="shared" si="5"/>
        <v>9272.60899447</v>
      </c>
      <c r="BA18" s="588">
        <f t="shared" si="5"/>
        <v>9327.48949447</v>
      </c>
      <c r="BB18" s="592">
        <f t="shared" si="5"/>
        <v>9248.530058240001</v>
      </c>
      <c r="BC18" s="601">
        <f t="shared" si="5"/>
        <v>9185.593030150001</v>
      </c>
      <c r="BD18" s="584">
        <f t="shared" si="5"/>
        <v>9205.68593351</v>
      </c>
      <c r="BE18" s="592">
        <f t="shared" si="5"/>
        <v>9455.13310163</v>
      </c>
      <c r="BF18" s="586">
        <f t="shared" si="5"/>
        <v>9528.50706083</v>
      </c>
      <c r="BG18" s="578">
        <f t="shared" si="5"/>
        <v>9665.891600500001</v>
      </c>
      <c r="BH18" s="584">
        <f t="shared" si="5"/>
        <v>9850.70017055</v>
      </c>
      <c r="BI18" s="584">
        <f aca="true" t="shared" si="6" ref="BI18:BN18">+BI16+BI15</f>
        <v>10209.02830435</v>
      </c>
      <c r="BJ18" s="578">
        <f t="shared" si="6"/>
        <v>9741.48506297</v>
      </c>
      <c r="BK18" s="588">
        <f t="shared" si="6"/>
        <v>9418.55111158</v>
      </c>
      <c r="BL18" s="601">
        <f t="shared" si="6"/>
        <v>0</v>
      </c>
      <c r="BM18" s="588">
        <f t="shared" si="6"/>
        <v>0</v>
      </c>
      <c r="BN18" s="592">
        <f t="shared" si="6"/>
        <v>0</v>
      </c>
      <c r="BO18" s="601">
        <f aca="true" t="shared" si="7" ref="BO18:BT18">+BO16+BO15</f>
        <v>0</v>
      </c>
      <c r="BP18" s="584">
        <f t="shared" si="7"/>
        <v>0</v>
      </c>
      <c r="BQ18" s="592">
        <f t="shared" si="7"/>
        <v>0</v>
      </c>
      <c r="BR18" s="586">
        <f t="shared" si="7"/>
        <v>0</v>
      </c>
      <c r="BS18" s="578">
        <f t="shared" si="7"/>
        <v>0</v>
      </c>
      <c r="BT18" s="584">
        <f t="shared" si="7"/>
        <v>0</v>
      </c>
      <c r="BU18" s="584">
        <f>+BU16+BU15</f>
        <v>0</v>
      </c>
      <c r="BV18" s="473"/>
    </row>
    <row r="19" spans="2:75" s="27" customFormat="1" ht="15" customHeight="1">
      <c r="B19" s="596"/>
      <c r="C19" s="598"/>
      <c r="D19" s="598"/>
      <c r="E19" s="589"/>
      <c r="F19" s="598"/>
      <c r="G19" s="600"/>
      <c r="H19" s="600"/>
      <c r="I19" s="587"/>
      <c r="J19" s="587"/>
      <c r="K19" s="587"/>
      <c r="L19" s="587"/>
      <c r="M19" s="587"/>
      <c r="N19" s="587"/>
      <c r="O19" s="587"/>
      <c r="P19" s="587"/>
      <c r="Q19" s="587"/>
      <c r="R19" s="587"/>
      <c r="S19" s="587"/>
      <c r="T19" s="593"/>
      <c r="U19" s="602"/>
      <c r="V19" s="593"/>
      <c r="W19" s="579"/>
      <c r="X19" s="579"/>
      <c r="Y19" s="585"/>
      <c r="Z19" s="579"/>
      <c r="AA19" s="589"/>
      <c r="AB19" s="602"/>
      <c r="AC19" s="589"/>
      <c r="AD19" s="593"/>
      <c r="AE19" s="602"/>
      <c r="AF19" s="585"/>
      <c r="AG19" s="593"/>
      <c r="AH19" s="587"/>
      <c r="AI19" s="579"/>
      <c r="AJ19" s="585"/>
      <c r="AK19" s="585"/>
      <c r="AL19" s="579"/>
      <c r="AM19" s="589"/>
      <c r="AN19" s="602"/>
      <c r="AO19" s="589"/>
      <c r="AP19" s="593"/>
      <c r="AQ19" s="602"/>
      <c r="AR19" s="585"/>
      <c r="AS19" s="593"/>
      <c r="AT19" s="587"/>
      <c r="AU19" s="579"/>
      <c r="AV19" s="585"/>
      <c r="AW19" s="585"/>
      <c r="AX19" s="579"/>
      <c r="AY19" s="589"/>
      <c r="AZ19" s="602"/>
      <c r="BA19" s="589"/>
      <c r="BB19" s="593"/>
      <c r="BC19" s="602"/>
      <c r="BD19" s="585"/>
      <c r="BE19" s="593"/>
      <c r="BF19" s="587"/>
      <c r="BG19" s="579"/>
      <c r="BH19" s="585"/>
      <c r="BI19" s="585"/>
      <c r="BJ19" s="579"/>
      <c r="BK19" s="589"/>
      <c r="BL19" s="602"/>
      <c r="BM19" s="589"/>
      <c r="BN19" s="593"/>
      <c r="BO19" s="602"/>
      <c r="BP19" s="585"/>
      <c r="BQ19" s="593"/>
      <c r="BR19" s="587"/>
      <c r="BS19" s="579"/>
      <c r="BT19" s="585"/>
      <c r="BU19" s="585"/>
      <c r="BV19" s="473"/>
      <c r="BW19" s="447"/>
    </row>
    <row r="20" spans="2:7" ht="7.5" customHeight="1">
      <c r="B20" s="36"/>
      <c r="C20" s="37"/>
      <c r="D20" s="37"/>
      <c r="E20" s="37"/>
      <c r="F20" s="37"/>
      <c r="G20" s="37"/>
    </row>
    <row r="21" spans="2:66" ht="7.5" customHeight="1">
      <c r="B21" s="36"/>
      <c r="C21" s="37"/>
      <c r="D21" s="37"/>
      <c r="E21" s="37"/>
      <c r="F21" s="37"/>
      <c r="G21" s="37"/>
      <c r="T21" s="177"/>
      <c r="U21" s="177"/>
      <c r="V21" s="177"/>
      <c r="AP21" s="503"/>
      <c r="BB21" s="503"/>
      <c r="BN21" s="503"/>
    </row>
    <row r="22" spans="2:73" s="25" customFormat="1" ht="28.5" customHeight="1">
      <c r="B22" s="594"/>
      <c r="C22" s="594"/>
      <c r="D22" s="594"/>
      <c r="E22" s="594"/>
      <c r="F22" s="594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78"/>
      <c r="U22" s="178"/>
      <c r="V22" s="178"/>
      <c r="W22" s="199"/>
      <c r="X22" s="199"/>
      <c r="Y22" s="199"/>
      <c r="Z22" s="185"/>
      <c r="AA22" s="185"/>
      <c r="AB22" s="185"/>
      <c r="AC22" s="199"/>
      <c r="AD22" s="483"/>
      <c r="AE22" s="199"/>
      <c r="AF22" s="199"/>
      <c r="AG22" s="199"/>
      <c r="AH22" s="199"/>
      <c r="AI22" s="199"/>
      <c r="AJ22" s="199"/>
      <c r="AK22" s="199"/>
      <c r="AL22" s="185"/>
      <c r="AM22" s="185"/>
      <c r="AN22" s="185"/>
      <c r="AO22" s="199"/>
      <c r="AP22" s="483"/>
      <c r="AQ22" s="199"/>
      <c r="AR22" s="511"/>
      <c r="AS22" s="199"/>
      <c r="AT22" s="199"/>
      <c r="AU22" s="199"/>
      <c r="AV22" s="199"/>
      <c r="AW22" s="199"/>
      <c r="AX22" s="185"/>
      <c r="AY22" s="185"/>
      <c r="AZ22" s="185"/>
      <c r="BA22" s="199"/>
      <c r="BB22" s="483"/>
      <c r="BC22" s="199"/>
      <c r="BD22" s="511"/>
      <c r="BE22" s="199"/>
      <c r="BF22" s="199"/>
      <c r="BG22" s="199"/>
      <c r="BH22" s="199"/>
      <c r="BI22" s="199"/>
      <c r="BJ22" s="185"/>
      <c r="BK22" s="185"/>
      <c r="BL22" s="185"/>
      <c r="BM22" s="199"/>
      <c r="BN22" s="483"/>
      <c r="BO22" s="199"/>
      <c r="BP22" s="511"/>
      <c r="BQ22" s="199"/>
      <c r="BR22" s="199"/>
      <c r="BS22" s="199"/>
      <c r="BT22" s="199"/>
      <c r="BU22" s="199"/>
    </row>
    <row r="23" spans="2:73" s="25" customFormat="1" ht="28.5" customHeight="1">
      <c r="B23" s="594"/>
      <c r="C23" s="594"/>
      <c r="D23" s="594"/>
      <c r="E23" s="594"/>
      <c r="F23" s="594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481"/>
      <c r="AD23" s="483"/>
      <c r="AF23" s="199"/>
      <c r="AG23" s="483"/>
      <c r="AK23" s="481"/>
      <c r="AN23" s="481"/>
      <c r="AP23" s="483"/>
      <c r="AR23" s="199"/>
      <c r="AS23" s="512"/>
      <c r="AV23" s="483"/>
      <c r="AW23" s="481"/>
      <c r="AZ23" s="481"/>
      <c r="BB23" s="483"/>
      <c r="BD23" s="199"/>
      <c r="BE23" s="512"/>
      <c r="BH23" s="483"/>
      <c r="BI23" s="481"/>
      <c r="BL23" s="481"/>
      <c r="BN23" s="483"/>
      <c r="BP23" s="199"/>
      <c r="BQ23" s="512"/>
      <c r="BT23" s="483"/>
      <c r="BU23" s="481"/>
    </row>
    <row r="24" spans="2:72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F24" s="199"/>
      <c r="AR24" s="199"/>
      <c r="BD24" s="199"/>
      <c r="BH24" s="533"/>
      <c r="BP24" s="199"/>
      <c r="BT24" s="533"/>
    </row>
    <row r="25" spans="3:22" ht="12.75">
      <c r="C25" s="40"/>
      <c r="D25" s="41"/>
      <c r="E25" s="41"/>
      <c r="F25" s="41"/>
      <c r="G25" s="41"/>
      <c r="T25" s="157"/>
      <c r="U25" s="157"/>
      <c r="V25" s="157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93">
    <mergeCell ref="BG18:BG19"/>
    <mergeCell ref="BH18:BH19"/>
    <mergeCell ref="BI18:BI19"/>
    <mergeCell ref="BI12:BI13"/>
    <mergeCell ref="AX18:AX19"/>
    <mergeCell ref="AY18:AY19"/>
    <mergeCell ref="AZ18:AZ19"/>
    <mergeCell ref="BA18:BA19"/>
    <mergeCell ref="BB18:BB19"/>
    <mergeCell ref="BC18:BC19"/>
    <mergeCell ref="BD18:BD19"/>
    <mergeCell ref="BE18:BE19"/>
    <mergeCell ref="BF18:BF19"/>
    <mergeCell ref="AU18:AU19"/>
    <mergeCell ref="AV18:AV19"/>
    <mergeCell ref="AW18:AW19"/>
    <mergeCell ref="AW12:AW13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K12:AK13"/>
    <mergeCell ref="AF18:AF19"/>
    <mergeCell ref="AG18:AG19"/>
    <mergeCell ref="AH18:AH19"/>
    <mergeCell ref="AI18:AI19"/>
    <mergeCell ref="AJ18:AJ19"/>
    <mergeCell ref="AK18:AK19"/>
    <mergeCell ref="Z18:Z19"/>
    <mergeCell ref="AA18:AA19"/>
    <mergeCell ref="AB18:AB19"/>
    <mergeCell ref="AC18:AC19"/>
    <mergeCell ref="AD18:AD19"/>
    <mergeCell ref="AE18:AE19"/>
    <mergeCell ref="Y18:Y19"/>
    <mergeCell ref="Y12:Y13"/>
    <mergeCell ref="B2:F2"/>
    <mergeCell ref="B3:F3"/>
    <mergeCell ref="E12:E13"/>
    <mergeCell ref="U18:U19"/>
    <mergeCell ref="D12:D13"/>
    <mergeCell ref="O18:O19"/>
    <mergeCell ref="L18:L19"/>
    <mergeCell ref="P18:P19"/>
    <mergeCell ref="BP18:BP19"/>
    <mergeCell ref="BJ12:BU12"/>
    <mergeCell ref="BN18:BN19"/>
    <mergeCell ref="BJ18:BJ19"/>
    <mergeCell ref="T12:T13"/>
    <mergeCell ref="BO18:BO19"/>
    <mergeCell ref="X12:X13"/>
    <mergeCell ref="X18:X19"/>
    <mergeCell ref="V12:V13"/>
    <mergeCell ref="V18:V19"/>
    <mergeCell ref="BL18:BL19"/>
    <mergeCell ref="BT18:BT19"/>
    <mergeCell ref="BS18:BS19"/>
    <mergeCell ref="H18:H19"/>
    <mergeCell ref="I18:I19"/>
    <mergeCell ref="Q18:Q19"/>
    <mergeCell ref="R18:R19"/>
    <mergeCell ref="BM18:BM19"/>
    <mergeCell ref="T18:T19"/>
    <mergeCell ref="BR18:BR19"/>
    <mergeCell ref="B23:F23"/>
    <mergeCell ref="B18:B19"/>
    <mergeCell ref="C18:C19"/>
    <mergeCell ref="D18:D19"/>
    <mergeCell ref="E18:E19"/>
    <mergeCell ref="G18:G19"/>
    <mergeCell ref="B22:F22"/>
    <mergeCell ref="F18:F19"/>
    <mergeCell ref="BU18:BU19"/>
    <mergeCell ref="J18:J19"/>
    <mergeCell ref="S18:S19"/>
    <mergeCell ref="N18:N19"/>
    <mergeCell ref="S12:S13"/>
    <mergeCell ref="K18:K19"/>
    <mergeCell ref="BK18:BK19"/>
    <mergeCell ref="U12:U13"/>
    <mergeCell ref="M18:M19"/>
    <mergeCell ref="BQ18:BQ19"/>
    <mergeCell ref="W12:W13"/>
    <mergeCell ref="W18:W19"/>
    <mergeCell ref="B12:B13"/>
    <mergeCell ref="C12:C13"/>
    <mergeCell ref="F12:F13"/>
    <mergeCell ref="R12:R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5" customWidth="1"/>
    <col min="4" max="4" width="19.7109375" style="2" customWidth="1"/>
    <col min="5" max="5" width="11.421875" style="168" customWidth="1"/>
    <col min="6" max="6" width="17.28125" style="168" customWidth="1"/>
    <col min="7" max="7" width="20.00390625" style="168" customWidth="1"/>
    <col min="8" max="8" width="19.140625" style="168" bestFit="1" customWidth="1"/>
    <col min="9" max="9" width="13.00390625" style="168" bestFit="1" customWidth="1"/>
    <col min="10" max="10" width="11.421875" style="168" customWidth="1"/>
    <col min="11" max="12" width="11.421875" style="2" customWidth="1"/>
    <col min="13" max="14" width="11.421875" style="186" customWidth="1"/>
    <col min="15" max="16384" width="11.421875" style="2" customWidth="1"/>
  </cols>
  <sheetData>
    <row r="1" spans="2:6" ht="12.75">
      <c r="B1" s="20"/>
      <c r="F1" s="345"/>
    </row>
    <row r="2" spans="2:14" s="1" customFormat="1" ht="13.5" customHeight="1">
      <c r="B2" s="610"/>
      <c r="C2" s="610"/>
      <c r="D2" s="610"/>
      <c r="E2" s="168"/>
      <c r="F2" s="345"/>
      <c r="G2" s="168"/>
      <c r="H2" s="168"/>
      <c r="I2" s="168"/>
      <c r="J2" s="168"/>
      <c r="M2" s="221"/>
      <c r="N2" s="221"/>
    </row>
    <row r="3" spans="2:14" s="1" customFormat="1" ht="13.5" customHeight="1">
      <c r="B3" s="610"/>
      <c r="C3" s="610"/>
      <c r="D3" s="610"/>
      <c r="E3" s="168"/>
      <c r="F3" s="345"/>
      <c r="G3" s="168"/>
      <c r="H3" s="168"/>
      <c r="I3" s="168"/>
      <c r="J3" s="168"/>
      <c r="M3" s="221"/>
      <c r="N3" s="221"/>
    </row>
    <row r="4" spans="2:14" s="1" customFormat="1" ht="18">
      <c r="B4" s="610"/>
      <c r="C4" s="610"/>
      <c r="D4" s="610"/>
      <c r="E4" s="168"/>
      <c r="F4" s="345"/>
      <c r="G4" s="168"/>
      <c r="H4" s="168"/>
      <c r="I4" s="168"/>
      <c r="J4" s="168"/>
      <c r="M4" s="221"/>
      <c r="N4" s="221"/>
    </row>
    <row r="5" spans="2:14" s="13" customFormat="1" ht="18">
      <c r="B5" s="127" t="s">
        <v>12</v>
      </c>
      <c r="C5" s="127"/>
      <c r="D5" s="127"/>
      <c r="E5" s="168"/>
      <c r="F5" s="345"/>
      <c r="H5" s="168"/>
      <c r="I5" s="271"/>
      <c r="J5" s="168"/>
      <c r="M5" s="222"/>
      <c r="N5" s="222"/>
    </row>
    <row r="6" spans="2:7" ht="18">
      <c r="B6" s="310" t="s">
        <v>133</v>
      </c>
      <c r="C6" s="310"/>
      <c r="D6" s="310"/>
      <c r="F6" s="345"/>
      <c r="G6" s="270"/>
    </row>
    <row r="7" spans="2:7" ht="18">
      <c r="B7" s="310" t="s">
        <v>132</v>
      </c>
      <c r="C7" s="310"/>
      <c r="D7" s="310"/>
      <c r="F7" s="345"/>
      <c r="G7" s="272"/>
    </row>
    <row r="8" spans="2:6" ht="15.75">
      <c r="B8" s="181" t="s">
        <v>150</v>
      </c>
      <c r="C8" s="181"/>
      <c r="D8" s="181"/>
      <c r="F8" s="345"/>
    </row>
    <row r="9" spans="2:14" s="3" customFormat="1" ht="15.75">
      <c r="B9" s="131" t="s">
        <v>262</v>
      </c>
      <c r="C9" s="260"/>
      <c r="D9" s="134"/>
      <c r="E9" s="309">
        <f>+Portada!H39</f>
        <v>3.782</v>
      </c>
      <c r="F9" s="138"/>
      <c r="G9" s="273"/>
      <c r="H9" s="274"/>
      <c r="I9" s="200"/>
      <c r="J9" s="200"/>
      <c r="M9" s="224"/>
      <c r="N9" s="224"/>
    </row>
    <row r="10" spans="2:6" ht="9.75" customHeight="1">
      <c r="B10" s="181"/>
      <c r="C10" s="181"/>
      <c r="D10" s="181"/>
      <c r="F10" s="345"/>
    </row>
    <row r="11" spans="2:12" ht="18.75" customHeight="1">
      <c r="B11" s="621" t="s">
        <v>153</v>
      </c>
      <c r="C11" s="617" t="s">
        <v>85</v>
      </c>
      <c r="D11" s="617" t="s">
        <v>161</v>
      </c>
      <c r="E11" s="311"/>
      <c r="F11" s="319"/>
      <c r="G11" s="311"/>
      <c r="H11" s="311"/>
      <c r="I11" s="311"/>
      <c r="J11" s="311"/>
      <c r="K11" s="312"/>
      <c r="L11" s="312"/>
    </row>
    <row r="12" spans="2:12" ht="18.75" customHeight="1">
      <c r="B12" s="622"/>
      <c r="C12" s="618"/>
      <c r="D12" s="618"/>
      <c r="E12" s="311"/>
      <c r="F12" s="319"/>
      <c r="G12" s="311"/>
      <c r="H12" s="311"/>
      <c r="I12" s="311"/>
      <c r="J12" s="311"/>
      <c r="K12" s="312"/>
      <c r="L12" s="312"/>
    </row>
    <row r="13" spans="2:14" s="16" customFormat="1" ht="9.75" customHeight="1">
      <c r="B13" s="247"/>
      <c r="C13" s="170"/>
      <c r="D13" s="171"/>
      <c r="E13" s="311"/>
      <c r="F13" s="346"/>
      <c r="G13" s="313"/>
      <c r="H13" s="313"/>
      <c r="I13" s="313"/>
      <c r="J13" s="311"/>
      <c r="K13" s="313"/>
      <c r="L13" s="313"/>
      <c r="M13" s="225"/>
      <c r="N13" s="225"/>
    </row>
    <row r="14" spans="2:14" s="13" customFormat="1" ht="19.5" customHeight="1">
      <c r="B14" s="67" t="s">
        <v>19</v>
      </c>
      <c r="C14" s="451">
        <f>SUM(C15:C16)</f>
        <v>1460742.41162</v>
      </c>
      <c r="D14" s="449">
        <f>SUM(D15:D16)</f>
        <v>5524527.80075</v>
      </c>
      <c r="E14" s="311"/>
      <c r="F14" s="475"/>
      <c r="G14" s="314"/>
      <c r="H14" s="314"/>
      <c r="I14" s="314"/>
      <c r="J14" s="311"/>
      <c r="K14" s="311"/>
      <c r="L14" s="311"/>
      <c r="M14" s="220"/>
      <c r="N14" s="220"/>
    </row>
    <row r="15" spans="2:14" s="13" customFormat="1" ht="16.5" customHeight="1">
      <c r="B15" s="68" t="s">
        <v>25</v>
      </c>
      <c r="C15" s="450">
        <v>916532.64337</v>
      </c>
      <c r="D15" s="450">
        <f>ROUND(+C15*$E$9,5)</f>
        <v>3466326.45723</v>
      </c>
      <c r="E15" s="315"/>
      <c r="F15" s="446"/>
      <c r="G15" s="314"/>
      <c r="H15" s="314"/>
      <c r="I15" s="314"/>
      <c r="J15" s="311"/>
      <c r="K15" s="315"/>
      <c r="L15" s="316"/>
      <c r="M15" s="227"/>
      <c r="N15" s="220"/>
    </row>
    <row r="16" spans="2:14" s="13" customFormat="1" ht="16.5" customHeight="1">
      <c r="B16" s="68" t="s">
        <v>24</v>
      </c>
      <c r="C16" s="450">
        <v>544209.76825</v>
      </c>
      <c r="D16" s="450">
        <f>ROUND(+C16*$E$9,5)</f>
        <v>2058201.34352</v>
      </c>
      <c r="E16" s="315"/>
      <c r="F16" s="446"/>
      <c r="G16" s="314"/>
      <c r="H16" s="314"/>
      <c r="I16" s="314"/>
      <c r="J16" s="311"/>
      <c r="K16" s="311"/>
      <c r="L16" s="316"/>
      <c r="M16" s="227"/>
      <c r="N16" s="220"/>
    </row>
    <row r="17" spans="2:14" s="13" customFormat="1" ht="15" customHeight="1">
      <c r="B17" s="15"/>
      <c r="C17" s="452"/>
      <c r="D17" s="450"/>
      <c r="E17" s="311"/>
      <c r="F17" s="419"/>
      <c r="G17" s="314"/>
      <c r="H17" s="314"/>
      <c r="I17" s="314"/>
      <c r="J17" s="311"/>
      <c r="K17" s="315"/>
      <c r="L17" s="316"/>
      <c r="M17" s="227"/>
      <c r="N17" s="220"/>
    </row>
    <row r="18" spans="2:14" s="13" customFormat="1" ht="19.5" customHeight="1">
      <c r="B18" s="18" t="s">
        <v>20</v>
      </c>
      <c r="C18" s="451">
        <f>SUM(C19:C20)</f>
        <v>6940755.75403</v>
      </c>
      <c r="D18" s="449">
        <f>SUM(D19:D20)</f>
        <v>26249938.26174</v>
      </c>
      <c r="E18" s="311"/>
      <c r="F18" s="475"/>
      <c r="G18" s="314"/>
      <c r="H18" s="314"/>
      <c r="I18" s="314"/>
      <c r="J18" s="311"/>
      <c r="K18" s="311"/>
      <c r="L18" s="315"/>
      <c r="M18" s="220"/>
      <c r="N18" s="220"/>
    </row>
    <row r="19" spans="2:14" s="13" customFormat="1" ht="16.5" customHeight="1">
      <c r="B19" s="15" t="s">
        <v>25</v>
      </c>
      <c r="C19" s="450">
        <v>2929644.64295</v>
      </c>
      <c r="D19" s="450">
        <f>ROUND(+C19*$E$9,5)</f>
        <v>11079916.03964</v>
      </c>
      <c r="E19" s="311"/>
      <c r="F19" s="348"/>
      <c r="G19" s="314"/>
      <c r="H19" s="314"/>
      <c r="I19" s="314"/>
      <c r="J19" s="311"/>
      <c r="K19" s="315"/>
      <c r="L19" s="316"/>
      <c r="M19" s="227"/>
      <c r="N19" s="220"/>
    </row>
    <row r="20" spans="2:14" s="13" customFormat="1" ht="16.5" customHeight="1">
      <c r="B20" s="15" t="s">
        <v>109</v>
      </c>
      <c r="C20" s="450">
        <v>4011111.11108</v>
      </c>
      <c r="D20" s="450">
        <f>ROUND(+C20*$E$9,5)</f>
        <v>15170022.2221</v>
      </c>
      <c r="E20" s="311"/>
      <c r="F20" s="349"/>
      <c r="G20" s="314"/>
      <c r="H20" s="314"/>
      <c r="I20" s="314"/>
      <c r="J20" s="311"/>
      <c r="K20" s="315"/>
      <c r="L20" s="316"/>
      <c r="M20" s="227"/>
      <c r="N20" s="220"/>
    </row>
    <row r="21" spans="2:14" s="13" customFormat="1" ht="9.75" customHeight="1">
      <c r="B21" s="15"/>
      <c r="C21" s="452"/>
      <c r="D21" s="450"/>
      <c r="E21" s="311"/>
      <c r="F21" s="350"/>
      <c r="G21" s="314"/>
      <c r="H21" s="314"/>
      <c r="I21" s="314"/>
      <c r="J21" s="311"/>
      <c r="K21" s="315"/>
      <c r="L21" s="315"/>
      <c r="M21" s="220"/>
      <c r="N21" s="220"/>
    </row>
    <row r="22" spans="2:14" s="13" customFormat="1" ht="15" customHeight="1">
      <c r="B22" s="623" t="s">
        <v>60</v>
      </c>
      <c r="C22" s="619">
        <f>+C18+C14</f>
        <v>8401498.16565</v>
      </c>
      <c r="D22" s="619">
        <f>+D18+D14</f>
        <v>31774466.06249</v>
      </c>
      <c r="E22" s="311"/>
      <c r="F22" s="347"/>
      <c r="G22" s="314"/>
      <c r="H22" s="314"/>
      <c r="I22" s="314"/>
      <c r="J22" s="311"/>
      <c r="K22" s="311"/>
      <c r="L22" s="311"/>
      <c r="M22" s="220"/>
      <c r="N22" s="220"/>
    </row>
    <row r="23" spans="2:14" s="16" customFormat="1" ht="15" customHeight="1">
      <c r="B23" s="624"/>
      <c r="C23" s="620"/>
      <c r="D23" s="620"/>
      <c r="E23" s="311"/>
      <c r="F23" s="350"/>
      <c r="G23" s="314"/>
      <c r="H23" s="313"/>
      <c r="I23" s="313"/>
      <c r="J23" s="311"/>
      <c r="K23" s="311"/>
      <c r="L23" s="317"/>
      <c r="M23" s="228"/>
      <c r="N23" s="220"/>
    </row>
    <row r="24" spans="2:14" ht="14.25">
      <c r="B24" s="326"/>
      <c r="C24" s="515"/>
      <c r="D24" s="312"/>
      <c r="E24" s="311"/>
      <c r="F24" s="350"/>
      <c r="G24" s="314"/>
      <c r="H24" s="311"/>
      <c r="I24" s="311"/>
      <c r="J24" s="311"/>
      <c r="K24" s="318"/>
      <c r="L24" s="318"/>
      <c r="M24" s="220"/>
      <c r="N24" s="220"/>
    </row>
    <row r="25" spans="2:14" ht="14.25">
      <c r="B25" s="327"/>
      <c r="C25" s="201"/>
      <c r="D25" s="328"/>
      <c r="E25" s="319"/>
      <c r="F25" s="351"/>
      <c r="G25" s="314"/>
      <c r="H25" s="311"/>
      <c r="I25" s="311"/>
      <c r="J25" s="311"/>
      <c r="K25" s="311"/>
      <c r="L25" s="320"/>
      <c r="M25" s="220"/>
      <c r="N25" s="220"/>
    </row>
    <row r="26" spans="2:14" ht="14.25">
      <c r="B26" s="326"/>
      <c r="C26" s="510"/>
      <c r="D26" s="329"/>
      <c r="E26" s="311"/>
      <c r="F26" s="351"/>
      <c r="G26" s="314"/>
      <c r="H26" s="311"/>
      <c r="I26" s="311"/>
      <c r="J26" s="311"/>
      <c r="K26" s="319"/>
      <c r="L26" s="315"/>
      <c r="M26" s="226"/>
      <c r="N26" s="220"/>
    </row>
    <row r="27" spans="2:14" ht="14.25">
      <c r="B27" s="312"/>
      <c r="D27" s="330"/>
      <c r="E27" s="311"/>
      <c r="F27" s="351"/>
      <c r="G27" s="314"/>
      <c r="H27" s="311"/>
      <c r="I27" s="311"/>
      <c r="J27" s="311"/>
      <c r="K27" s="311"/>
      <c r="L27" s="315"/>
      <c r="M27" s="220"/>
      <c r="N27" s="220"/>
    </row>
    <row r="28" spans="2:14" ht="14.25">
      <c r="B28" s="312"/>
      <c r="C28" s="331"/>
      <c r="D28" s="331"/>
      <c r="E28" s="311"/>
      <c r="F28" s="350"/>
      <c r="G28" s="314"/>
      <c r="H28" s="311"/>
      <c r="I28" s="311"/>
      <c r="J28" s="311"/>
      <c r="K28" s="311"/>
      <c r="L28" s="321"/>
      <c r="M28" s="223"/>
      <c r="N28" s="220"/>
    </row>
    <row r="29" spans="2:14" s="1" customFormat="1" ht="18">
      <c r="B29" s="127" t="s">
        <v>114</v>
      </c>
      <c r="C29" s="127"/>
      <c r="D29" s="127"/>
      <c r="E29" s="311"/>
      <c r="F29" s="350"/>
      <c r="G29" s="314"/>
      <c r="H29" s="322"/>
      <c r="I29" s="322"/>
      <c r="J29" s="311"/>
      <c r="K29" s="311"/>
      <c r="L29" s="311"/>
      <c r="M29" s="220"/>
      <c r="N29" s="220"/>
    </row>
    <row r="30" spans="2:14" s="1" customFormat="1" ht="18">
      <c r="B30" s="310" t="s">
        <v>133</v>
      </c>
      <c r="C30" s="310"/>
      <c r="D30" s="310"/>
      <c r="E30" s="311"/>
      <c r="F30" s="350"/>
      <c r="G30" s="314"/>
      <c r="H30" s="322"/>
      <c r="I30" s="322"/>
      <c r="J30" s="311"/>
      <c r="K30" s="311"/>
      <c r="L30" s="315"/>
      <c r="M30" s="226"/>
      <c r="N30" s="220"/>
    </row>
    <row r="31" spans="2:14" s="1" customFormat="1" ht="18">
      <c r="B31" s="310" t="s">
        <v>134</v>
      </c>
      <c r="C31" s="310"/>
      <c r="D31" s="310"/>
      <c r="E31" s="311"/>
      <c r="F31" s="350"/>
      <c r="G31" s="314"/>
      <c r="H31" s="322"/>
      <c r="I31" s="322"/>
      <c r="J31" s="311"/>
      <c r="K31" s="311"/>
      <c r="L31" s="311"/>
      <c r="M31" s="220"/>
      <c r="N31" s="220"/>
    </row>
    <row r="32" spans="2:14" s="1" customFormat="1" ht="18">
      <c r="B32" s="181" t="s">
        <v>150</v>
      </c>
      <c r="C32" s="181"/>
      <c r="D32" s="181"/>
      <c r="E32" s="311"/>
      <c r="F32" s="350"/>
      <c r="G32" s="314"/>
      <c r="H32" s="311"/>
      <c r="I32" s="311"/>
      <c r="J32" s="311"/>
      <c r="K32" s="311"/>
      <c r="L32" s="311"/>
      <c r="M32" s="220"/>
      <c r="N32" s="220"/>
    </row>
    <row r="33" spans="2:14" s="3" customFormat="1" ht="15.75">
      <c r="B33" s="248" t="str">
        <f>+B9</f>
        <v>Al 29 de febrero de 2024</v>
      </c>
      <c r="C33" s="248"/>
      <c r="D33" s="134"/>
      <c r="E33" s="323"/>
      <c r="F33" s="350"/>
      <c r="G33" s="314"/>
      <c r="H33" s="324"/>
      <c r="I33" s="323"/>
      <c r="J33" s="323"/>
      <c r="K33" s="325"/>
      <c r="L33" s="325"/>
      <c r="M33" s="224"/>
      <c r="N33" s="224"/>
    </row>
    <row r="34" spans="2:14" s="3" customFormat="1" ht="9.75" customHeight="1">
      <c r="B34" s="14"/>
      <c r="C34" s="248"/>
      <c r="D34" s="12"/>
      <c r="E34" s="323"/>
      <c r="F34" s="350"/>
      <c r="G34" s="314"/>
      <c r="H34" s="323"/>
      <c r="I34" s="323"/>
      <c r="J34" s="323"/>
      <c r="K34" s="325"/>
      <c r="L34" s="325"/>
      <c r="M34" s="224"/>
      <c r="N34" s="224"/>
    </row>
    <row r="35" spans="2:12" ht="18.75" customHeight="1">
      <c r="B35" s="621" t="s">
        <v>153</v>
      </c>
      <c r="C35" s="617" t="s">
        <v>85</v>
      </c>
      <c r="D35" s="617" t="s">
        <v>161</v>
      </c>
      <c r="E35" s="311"/>
      <c r="F35" s="350"/>
      <c r="G35" s="314"/>
      <c r="H35" s="311"/>
      <c r="I35" s="311"/>
      <c r="J35" s="311"/>
      <c r="K35" s="312"/>
      <c r="L35" s="312"/>
    </row>
    <row r="36" spans="2:14" s="16" customFormat="1" ht="18.75" customHeight="1">
      <c r="B36" s="622"/>
      <c r="C36" s="618"/>
      <c r="D36" s="618"/>
      <c r="E36" s="311"/>
      <c r="F36" s="350"/>
      <c r="G36" s="314"/>
      <c r="H36" s="311"/>
      <c r="I36" s="311"/>
      <c r="J36" s="311"/>
      <c r="K36" s="313"/>
      <c r="L36" s="313"/>
      <c r="M36" s="225"/>
      <c r="N36" s="225"/>
    </row>
    <row r="37" spans="2:14" s="16" customFormat="1" ht="9.75" customHeight="1">
      <c r="B37" s="17"/>
      <c r="C37" s="252"/>
      <c r="D37" s="19"/>
      <c r="E37" s="311"/>
      <c r="F37" s="350"/>
      <c r="G37" s="314"/>
      <c r="H37" s="311"/>
      <c r="I37" s="311"/>
      <c r="J37" s="311"/>
      <c r="K37" s="313"/>
      <c r="L37" s="313"/>
      <c r="M37" s="225"/>
      <c r="N37" s="225"/>
    </row>
    <row r="38" spans="2:14" s="13" customFormat="1" ht="19.5" customHeight="1">
      <c r="B38" s="18" t="s">
        <v>144</v>
      </c>
      <c r="C38" s="451">
        <f>SUM(C39:C40)</f>
        <v>453851.2004</v>
      </c>
      <c r="D38" s="449">
        <f>SUM(D39:D40)</f>
        <v>1716465.2399127998</v>
      </c>
      <c r="E38" s="311"/>
      <c r="F38" s="347"/>
      <c r="G38" s="314"/>
      <c r="H38" s="311"/>
      <c r="I38" s="311"/>
      <c r="J38" s="311"/>
      <c r="K38" s="314"/>
      <c r="L38" s="314"/>
      <c r="M38" s="222"/>
      <c r="N38" s="222"/>
    </row>
    <row r="39" spans="2:14" s="13" customFormat="1" ht="16.5" customHeight="1">
      <c r="B39" s="15" t="s">
        <v>25</v>
      </c>
      <c r="C39" s="452">
        <v>101797.99048</v>
      </c>
      <c r="D39" s="450">
        <f>+C39*$E$9</f>
        <v>384999.99999536</v>
      </c>
      <c r="E39" s="311"/>
      <c r="F39" s="349"/>
      <c r="G39" s="314"/>
      <c r="H39" s="311"/>
      <c r="I39" s="311"/>
      <c r="J39" s="311"/>
      <c r="K39" s="314"/>
      <c r="L39" s="314"/>
      <c r="M39" s="222"/>
      <c r="N39" s="222"/>
    </row>
    <row r="40" spans="2:14" s="13" customFormat="1" ht="16.5" customHeight="1">
      <c r="B40" s="15" t="s">
        <v>24</v>
      </c>
      <c r="C40" s="452">
        <v>352053.20992</v>
      </c>
      <c r="D40" s="450">
        <f>+C40*$E$9</f>
        <v>1331465.2399174399</v>
      </c>
      <c r="E40" s="311"/>
      <c r="F40" s="350"/>
      <c r="G40" s="314"/>
      <c r="H40" s="311"/>
      <c r="I40" s="311"/>
      <c r="J40" s="311"/>
      <c r="K40" s="314"/>
      <c r="L40" s="314"/>
      <c r="M40" s="222"/>
      <c r="N40" s="222"/>
    </row>
    <row r="41" spans="2:14" s="13" customFormat="1" ht="15" customHeight="1">
      <c r="B41" s="15"/>
      <c r="C41" s="452"/>
      <c r="D41" s="450"/>
      <c r="E41" s="311"/>
      <c r="F41" s="350"/>
      <c r="G41" s="314"/>
      <c r="H41" s="311"/>
      <c r="I41" s="311"/>
      <c r="J41" s="311"/>
      <c r="K41" s="314"/>
      <c r="L41" s="314"/>
      <c r="M41" s="222"/>
      <c r="N41" s="222"/>
    </row>
    <row r="42" spans="2:14" s="13" customFormat="1" ht="19.5" customHeight="1">
      <c r="B42" s="18" t="s">
        <v>145</v>
      </c>
      <c r="C42" s="451">
        <f>SUM(C43:C44)</f>
        <v>563201.74553</v>
      </c>
      <c r="D42" s="449">
        <f>SUM(D43:D44)</f>
        <v>2130029.0015944596</v>
      </c>
      <c r="E42" s="311"/>
      <c r="F42" s="347"/>
      <c r="G42" s="314"/>
      <c r="H42" s="311"/>
      <c r="I42" s="311"/>
      <c r="J42" s="311"/>
      <c r="K42" s="314"/>
      <c r="L42" s="314"/>
      <c r="M42" s="222"/>
      <c r="N42" s="222"/>
    </row>
    <row r="43" spans="2:14" s="13" customFormat="1" ht="16.5" customHeight="1">
      <c r="B43" s="15" t="s">
        <v>25</v>
      </c>
      <c r="C43" s="452">
        <v>0</v>
      </c>
      <c r="D43" s="450">
        <f>+C43*$E$9</f>
        <v>0</v>
      </c>
      <c r="E43" s="311"/>
      <c r="F43" s="349"/>
      <c r="G43" s="314"/>
      <c r="H43" s="311"/>
      <c r="I43" s="311"/>
      <c r="J43" s="311"/>
      <c r="K43" s="314"/>
      <c r="L43" s="314"/>
      <c r="M43" s="222"/>
      <c r="N43" s="222"/>
    </row>
    <row r="44" spans="2:14" s="13" customFormat="1" ht="16.5" customHeight="1">
      <c r="B44" s="15" t="s">
        <v>24</v>
      </c>
      <c r="C44" s="452">
        <v>563201.74553</v>
      </c>
      <c r="D44" s="450">
        <f>+C44*$E$9</f>
        <v>2130029.0015944596</v>
      </c>
      <c r="E44" s="311"/>
      <c r="F44" s="349"/>
      <c r="G44" s="314"/>
      <c r="H44" s="311"/>
      <c r="I44" s="311"/>
      <c r="J44" s="311"/>
      <c r="K44" s="314"/>
      <c r="L44" s="314"/>
      <c r="M44" s="222"/>
      <c r="N44" s="222"/>
    </row>
    <row r="45" spans="2:14" s="13" customFormat="1" ht="7.5" customHeight="1">
      <c r="B45" s="15"/>
      <c r="C45" s="452"/>
      <c r="D45" s="450"/>
      <c r="E45" s="311"/>
      <c r="F45" s="314"/>
      <c r="G45" s="314"/>
      <c r="H45" s="311"/>
      <c r="I45" s="311"/>
      <c r="J45" s="311"/>
      <c r="K45" s="314"/>
      <c r="L45" s="314"/>
      <c r="M45" s="222"/>
      <c r="N45" s="222"/>
    </row>
    <row r="46" spans="2:14" s="13" customFormat="1" ht="15" customHeight="1">
      <c r="B46" s="623" t="s">
        <v>60</v>
      </c>
      <c r="C46" s="619">
        <f>+C42+C38</f>
        <v>1017052.9459299999</v>
      </c>
      <c r="D46" s="619">
        <f>+D42+D38</f>
        <v>3846494.241507259</v>
      </c>
      <c r="E46" s="311"/>
      <c r="F46" s="314"/>
      <c r="G46" s="314"/>
      <c r="H46" s="311"/>
      <c r="I46" s="311"/>
      <c r="J46" s="311"/>
      <c r="K46" s="314"/>
      <c r="L46" s="314"/>
      <c r="M46" s="222"/>
      <c r="N46" s="222"/>
    </row>
    <row r="47" spans="2:14" s="16" customFormat="1" ht="15" customHeight="1">
      <c r="B47" s="624"/>
      <c r="C47" s="620"/>
      <c r="D47" s="620"/>
      <c r="E47" s="311"/>
      <c r="F47" s="340"/>
      <c r="G47" s="314"/>
      <c r="H47" s="311"/>
      <c r="I47" s="311"/>
      <c r="J47" s="311"/>
      <c r="K47" s="313"/>
      <c r="L47" s="313"/>
      <c r="M47" s="225"/>
      <c r="N47" s="225"/>
    </row>
    <row r="48" spans="2:12" ht="16.5" customHeight="1">
      <c r="B48" s="28" t="s">
        <v>136</v>
      </c>
      <c r="C48" s="189"/>
      <c r="D48" s="201"/>
      <c r="E48" s="311"/>
      <c r="F48" s="314"/>
      <c r="G48" s="314"/>
      <c r="H48" s="311"/>
      <c r="I48" s="311"/>
      <c r="J48" s="311"/>
      <c r="K48" s="312"/>
      <c r="L48" s="312"/>
    </row>
    <row r="49" spans="2:12" ht="12.75">
      <c r="B49" s="2" t="s">
        <v>137</v>
      </c>
      <c r="C49" s="490"/>
      <c r="D49" s="201"/>
      <c r="E49" s="311"/>
      <c r="F49" s="311"/>
      <c r="G49" s="311"/>
      <c r="H49" s="311"/>
      <c r="I49" s="311"/>
      <c r="J49" s="311"/>
      <c r="K49" s="312"/>
      <c r="L49" s="312"/>
    </row>
    <row r="50" spans="2:12" ht="12.75">
      <c r="B50" s="312"/>
      <c r="C50" s="476"/>
      <c r="D50" s="332"/>
      <c r="E50" s="311"/>
      <c r="F50" s="311"/>
      <c r="G50" s="311"/>
      <c r="H50" s="311"/>
      <c r="I50" s="311"/>
      <c r="J50" s="311"/>
      <c r="K50" s="312"/>
      <c r="L50" s="312"/>
    </row>
    <row r="51" spans="2:12" ht="12.75">
      <c r="B51" s="312"/>
      <c r="C51" s="332"/>
      <c r="D51" s="422"/>
      <c r="E51" s="311"/>
      <c r="F51" s="311"/>
      <c r="G51" s="311"/>
      <c r="H51" s="311"/>
      <c r="I51" s="311"/>
      <c r="J51" s="311"/>
      <c r="K51" s="312"/>
      <c r="L51" s="312"/>
    </row>
    <row r="52" spans="2:4" ht="12.75">
      <c r="B52" s="312"/>
      <c r="C52" s="479"/>
      <c r="D52" s="312"/>
    </row>
    <row r="53" spans="2:4" ht="12.75">
      <c r="B53" s="312"/>
      <c r="C53" s="332"/>
      <c r="D53" s="332"/>
    </row>
    <row r="54" spans="2:4" ht="12.75">
      <c r="B54" s="312"/>
      <c r="C54" s="332"/>
      <c r="D54" s="332"/>
    </row>
    <row r="55" spans="2:4" ht="12.75">
      <c r="B55" s="312"/>
      <c r="C55" s="332"/>
      <c r="D55" s="332"/>
    </row>
    <row r="56" spans="2:4" ht="12.75">
      <c r="B56" s="312"/>
      <c r="C56" s="419"/>
      <c r="D56" s="419"/>
    </row>
    <row r="57" spans="2:4" ht="12.75">
      <c r="B57" s="312"/>
      <c r="C57" s="332"/>
      <c r="D57" s="332"/>
    </row>
    <row r="58" spans="2:4" ht="12.75">
      <c r="B58" s="312"/>
      <c r="C58" s="332"/>
      <c r="D58" s="332"/>
    </row>
    <row r="59" spans="2:4" ht="12.75">
      <c r="B59" s="312"/>
      <c r="C59" s="332"/>
      <c r="D59" s="312"/>
    </row>
    <row r="60" spans="2:4" ht="12.75">
      <c r="B60" s="312"/>
      <c r="C60" s="333"/>
      <c r="D60" s="312"/>
    </row>
  </sheetData>
  <sheetProtection/>
  <mergeCells count="15">
    <mergeCell ref="B46:B47"/>
    <mergeCell ref="C46:C47"/>
    <mergeCell ref="D46:D47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5" customWidth="1"/>
    <col min="2" max="2" width="56.28125" style="85" customWidth="1"/>
    <col min="3" max="4" width="19.7109375" style="85" customWidth="1"/>
    <col min="5" max="5" width="11.421875" style="85" customWidth="1"/>
    <col min="6" max="6" width="15.7109375" style="85" customWidth="1"/>
    <col min="7" max="12" width="11.421875" style="85" customWidth="1"/>
    <col min="13" max="13" width="11.421875" style="130" customWidth="1"/>
    <col min="14" max="16384" width="11.421875" style="85" customWidth="1"/>
  </cols>
  <sheetData>
    <row r="1" ht="12.75">
      <c r="B1" s="101"/>
    </row>
    <row r="2" ht="12.75">
      <c r="B2" s="101"/>
    </row>
    <row r="3" ht="12.75">
      <c r="B3" s="101"/>
    </row>
    <row r="4" ht="12" customHeight="1">
      <c r="B4" s="101"/>
    </row>
    <row r="5" spans="2:13" s="133" customFormat="1" ht="18">
      <c r="B5" s="127" t="s">
        <v>13</v>
      </c>
      <c r="C5" s="127"/>
      <c r="D5" s="127"/>
      <c r="M5" s="187"/>
    </row>
    <row r="6" spans="2:13" s="133" customFormat="1" ht="18">
      <c r="B6" s="310" t="s">
        <v>133</v>
      </c>
      <c r="C6" s="310"/>
      <c r="D6" s="310"/>
      <c r="M6" s="187"/>
    </row>
    <row r="7" spans="2:13" s="133" customFormat="1" ht="18">
      <c r="B7" s="310" t="s">
        <v>132</v>
      </c>
      <c r="C7" s="310"/>
      <c r="D7" s="310"/>
      <c r="M7" s="187"/>
    </row>
    <row r="8" spans="2:13" s="133" customFormat="1" ht="18">
      <c r="B8" s="334" t="s">
        <v>37</v>
      </c>
      <c r="C8" s="181"/>
      <c r="D8" s="181"/>
      <c r="M8" s="187"/>
    </row>
    <row r="9" spans="2:13" s="133" customFormat="1" ht="18">
      <c r="B9" s="629" t="str">
        <f>+'DEP-C2'!B9</f>
        <v>Al 29 de febrero de 2024</v>
      </c>
      <c r="C9" s="629"/>
      <c r="D9" s="258"/>
      <c r="E9" s="309">
        <f>+Portada!H39</f>
        <v>3.782</v>
      </c>
      <c r="M9" s="187"/>
    </row>
    <row r="10" spans="2:13" s="65" customFormat="1" ht="9.75" customHeight="1">
      <c r="B10" s="632"/>
      <c r="C10" s="632"/>
      <c r="D10" s="632"/>
      <c r="E10" s="275"/>
      <c r="M10" s="162"/>
    </row>
    <row r="11" spans="2:4" ht="16.5" customHeight="1">
      <c r="B11" s="633" t="s">
        <v>92</v>
      </c>
      <c r="C11" s="627" t="s">
        <v>85</v>
      </c>
      <c r="D11" s="617" t="s">
        <v>161</v>
      </c>
    </row>
    <row r="12" spans="2:13" s="80" customFormat="1" ht="16.5" customHeight="1">
      <c r="B12" s="634"/>
      <c r="C12" s="628"/>
      <c r="D12" s="618"/>
      <c r="M12" s="163"/>
    </row>
    <row r="13" spans="2:13" s="80" customFormat="1" ht="9.75" customHeight="1">
      <c r="B13" s="64"/>
      <c r="C13" s="158"/>
      <c r="D13" s="159"/>
      <c r="M13" s="163"/>
    </row>
    <row r="14" spans="2:13" s="80" customFormat="1" ht="16.5">
      <c r="B14" s="160" t="s">
        <v>63</v>
      </c>
      <c r="C14" s="453">
        <f>SUM(C15:C16)</f>
        <v>1249374.49695</v>
      </c>
      <c r="D14" s="371">
        <f>SUM(D15:D16)</f>
        <v>4725134.34746</v>
      </c>
      <c r="M14" s="163"/>
    </row>
    <row r="15" spans="2:13" s="80" customFormat="1" ht="16.5">
      <c r="B15" s="79" t="s">
        <v>25</v>
      </c>
      <c r="C15" s="454">
        <v>1032099.46664</v>
      </c>
      <c r="D15" s="377">
        <f>ROUND(+C15*$E$9,5)</f>
        <v>3903400.18283</v>
      </c>
      <c r="E15" s="276"/>
      <c r="F15" s="419"/>
      <c r="G15" s="277"/>
      <c r="M15" s="163"/>
    </row>
    <row r="16" spans="2:13" s="80" customFormat="1" ht="16.5">
      <c r="B16" s="79" t="s">
        <v>24</v>
      </c>
      <c r="C16" s="454">
        <v>217275.03031</v>
      </c>
      <c r="D16" s="377">
        <f>ROUND(+C16*$E$9,5)</f>
        <v>821734.16463</v>
      </c>
      <c r="E16" s="276"/>
      <c r="F16" s="419"/>
      <c r="M16" s="163"/>
    </row>
    <row r="17" spans="2:13" s="80" customFormat="1" ht="15" customHeight="1">
      <c r="B17" s="64"/>
      <c r="C17" s="455"/>
      <c r="D17" s="370"/>
      <c r="M17" s="163"/>
    </row>
    <row r="18" spans="2:13" s="80" customFormat="1" ht="16.5">
      <c r="B18" s="160" t="s">
        <v>62</v>
      </c>
      <c r="C18" s="453">
        <f>SUM(C19:C20)</f>
        <v>7152123.6687</v>
      </c>
      <c r="D18" s="453">
        <f>SUM(D19:D20)</f>
        <v>27049331.71503</v>
      </c>
      <c r="E18" s="276"/>
      <c r="M18" s="163"/>
    </row>
    <row r="19" spans="2:13" s="80" customFormat="1" ht="16.5">
      <c r="B19" s="79" t="s">
        <v>25</v>
      </c>
      <c r="C19" s="454">
        <f>+C23+C27+C31</f>
        <v>2814077.81968</v>
      </c>
      <c r="D19" s="454">
        <f>+D23+D27+D31</f>
        <v>10642842.314039998</v>
      </c>
      <c r="M19" s="163"/>
    </row>
    <row r="20" spans="2:13" s="80" customFormat="1" ht="16.5">
      <c r="B20" s="79" t="s">
        <v>24</v>
      </c>
      <c r="C20" s="454">
        <f>+C24+C28+C32</f>
        <v>4338045.84902</v>
      </c>
      <c r="D20" s="454">
        <f>+D24+D28+D32</f>
        <v>16406489.40099</v>
      </c>
      <c r="M20" s="163"/>
    </row>
    <row r="21" spans="2:13" s="80" customFormat="1" ht="9.75" customHeight="1">
      <c r="B21" s="81"/>
      <c r="C21" s="454"/>
      <c r="D21" s="377"/>
      <c r="M21" s="163"/>
    </row>
    <row r="22" spans="2:13" s="80" customFormat="1" ht="16.5">
      <c r="B22" s="336" t="s">
        <v>172</v>
      </c>
      <c r="C22" s="456">
        <f>SUM(C23:C24)</f>
        <v>6698648.07252</v>
      </c>
      <c r="D22" s="369">
        <f>SUM(D23:D24)</f>
        <v>25334287.01027</v>
      </c>
      <c r="G22" s="276"/>
      <c r="I22" s="278"/>
      <c r="M22" s="163"/>
    </row>
    <row r="23" spans="2:13" s="80" customFormat="1" ht="16.5">
      <c r="B23" s="337" t="s">
        <v>25</v>
      </c>
      <c r="C23" s="455">
        <v>2421433.01281</v>
      </c>
      <c r="D23" s="370">
        <f>ROUND(+C23*$E$9,5)</f>
        <v>9157859.65445</v>
      </c>
      <c r="G23" s="276"/>
      <c r="I23" s="278"/>
      <c r="M23" s="163"/>
    </row>
    <row r="24" spans="2:13" s="80" customFormat="1" ht="16.5">
      <c r="B24" s="337" t="s">
        <v>24</v>
      </c>
      <c r="C24" s="455">
        <v>4277215.05971</v>
      </c>
      <c r="D24" s="370">
        <f>ROUND(+C24*$E$9,5)</f>
        <v>16176427.35582</v>
      </c>
      <c r="M24" s="163"/>
    </row>
    <row r="25" spans="2:13" s="80" customFormat="1" ht="9.75" customHeight="1">
      <c r="B25" s="81"/>
      <c r="C25" s="454"/>
      <c r="D25" s="377"/>
      <c r="M25" s="163"/>
    </row>
    <row r="26" spans="2:13" s="80" customFormat="1" ht="16.5">
      <c r="B26" s="336" t="s">
        <v>173</v>
      </c>
      <c r="C26" s="456">
        <f>SUM(C27:C28)</f>
        <v>58999.989630000004</v>
      </c>
      <c r="D26" s="369">
        <f>SUM(D27:D28)</f>
        <v>223137.96078</v>
      </c>
      <c r="G26" s="279"/>
      <c r="M26" s="163"/>
    </row>
    <row r="27" spans="2:13" s="80" customFormat="1" ht="16.5">
      <c r="B27" s="337" t="s">
        <v>25</v>
      </c>
      <c r="C27" s="455">
        <v>4684.023</v>
      </c>
      <c r="D27" s="370">
        <f>ROUND(+C27*$E$9,5)</f>
        <v>17714.97499</v>
      </c>
      <c r="M27" s="163"/>
    </row>
    <row r="28" spans="2:13" s="80" customFormat="1" ht="16.5">
      <c r="B28" s="337" t="s">
        <v>24</v>
      </c>
      <c r="C28" s="455">
        <v>54315.96663</v>
      </c>
      <c r="D28" s="370">
        <f>ROUND(+C28*$E$9,5)</f>
        <v>205422.98579</v>
      </c>
      <c r="M28" s="163"/>
    </row>
    <row r="29" spans="2:13" s="80" customFormat="1" ht="9.75" customHeight="1">
      <c r="B29" s="81"/>
      <c r="C29" s="370"/>
      <c r="D29" s="377"/>
      <c r="M29" s="163"/>
    </row>
    <row r="30" spans="2:13" s="80" customFormat="1" ht="16.5">
      <c r="B30" s="338" t="s">
        <v>174</v>
      </c>
      <c r="C30" s="456">
        <f>+SUM(C31:C32)</f>
        <v>394475.60654999997</v>
      </c>
      <c r="D30" s="369">
        <f>SUM(D31:D32)</f>
        <v>1491906.74398</v>
      </c>
      <c r="M30" s="163"/>
    </row>
    <row r="31" spans="2:13" s="80" customFormat="1" ht="16.5">
      <c r="B31" s="337" t="s">
        <v>25</v>
      </c>
      <c r="C31" s="455">
        <v>387960.78387</v>
      </c>
      <c r="D31" s="370">
        <f>ROUND(+C31*$E$9,5)</f>
        <v>1467267.6846</v>
      </c>
      <c r="M31" s="163"/>
    </row>
    <row r="32" spans="2:13" s="80" customFormat="1" ht="16.5">
      <c r="B32" s="337" t="s">
        <v>24</v>
      </c>
      <c r="C32" s="455">
        <v>6514.82268</v>
      </c>
      <c r="D32" s="370">
        <f>ROUND(+C32*$E$9,5)</f>
        <v>24639.05938</v>
      </c>
      <c r="M32" s="163"/>
    </row>
    <row r="33" spans="2:13" s="80" customFormat="1" ht="9.75" customHeight="1">
      <c r="B33" s="190"/>
      <c r="C33" s="455"/>
      <c r="D33" s="370"/>
      <c r="M33" s="163"/>
    </row>
    <row r="34" spans="2:13" s="80" customFormat="1" ht="15" customHeight="1">
      <c r="B34" s="630" t="s">
        <v>60</v>
      </c>
      <c r="C34" s="625">
        <f>+C18+C14</f>
        <v>8401498.16565</v>
      </c>
      <c r="D34" s="625">
        <f>+D18+D14</f>
        <v>31774466.06249</v>
      </c>
      <c r="M34" s="163"/>
    </row>
    <row r="35" spans="2:13" s="80" customFormat="1" ht="15" customHeight="1">
      <c r="B35" s="631"/>
      <c r="C35" s="626"/>
      <c r="D35" s="626"/>
      <c r="M35" s="163"/>
    </row>
    <row r="36" spans="3:6" ht="16.5">
      <c r="C36" s="189"/>
      <c r="F36" s="80"/>
    </row>
    <row r="37" spans="3:6" ht="16.5">
      <c r="C37" s="189"/>
      <c r="D37" s="100"/>
      <c r="F37" s="80"/>
    </row>
    <row r="38" spans="3:6" ht="16.5">
      <c r="C38" s="189"/>
      <c r="D38" s="189"/>
      <c r="F38" s="80"/>
    </row>
    <row r="40" spans="2:13" s="133" customFormat="1" ht="18">
      <c r="B40" s="127" t="s">
        <v>115</v>
      </c>
      <c r="C40" s="127"/>
      <c r="D40" s="127"/>
      <c r="M40" s="187"/>
    </row>
    <row r="41" spans="2:13" s="133" customFormat="1" ht="18">
      <c r="B41" s="310" t="s">
        <v>133</v>
      </c>
      <c r="C41" s="310"/>
      <c r="D41" s="310"/>
      <c r="M41" s="187"/>
    </row>
    <row r="42" spans="2:13" s="133" customFormat="1" ht="18">
      <c r="B42" s="310" t="s">
        <v>134</v>
      </c>
      <c r="C42" s="310"/>
      <c r="D42" s="310"/>
      <c r="M42" s="187"/>
    </row>
    <row r="43" spans="2:13" s="133" customFormat="1" ht="18">
      <c r="B43" s="334" t="s">
        <v>37</v>
      </c>
      <c r="C43" s="181"/>
      <c r="D43" s="181"/>
      <c r="M43" s="187"/>
    </row>
    <row r="44" spans="2:13" s="133" customFormat="1" ht="18">
      <c r="B44" s="629" t="str">
        <f>+B9</f>
        <v>Al 29 de febrero de 2024</v>
      </c>
      <c r="C44" s="629"/>
      <c r="D44" s="246"/>
      <c r="M44" s="187"/>
    </row>
    <row r="45" spans="2:13" s="65" customFormat="1" ht="9.75" customHeight="1">
      <c r="B45" s="632"/>
      <c r="C45" s="632"/>
      <c r="D45" s="632"/>
      <c r="M45" s="162"/>
    </row>
    <row r="46" spans="2:4" ht="16.5" customHeight="1">
      <c r="B46" s="633" t="s">
        <v>92</v>
      </c>
      <c r="C46" s="627" t="s">
        <v>85</v>
      </c>
      <c r="D46" s="617" t="s">
        <v>161</v>
      </c>
    </row>
    <row r="47" spans="2:13" s="80" customFormat="1" ht="16.5" customHeight="1">
      <c r="B47" s="634"/>
      <c r="C47" s="628"/>
      <c r="D47" s="618"/>
      <c r="M47" s="163"/>
    </row>
    <row r="48" spans="2:13" s="80" customFormat="1" ht="9.75" customHeight="1">
      <c r="B48" s="64"/>
      <c r="C48" s="158"/>
      <c r="D48" s="191"/>
      <c r="M48" s="163"/>
    </row>
    <row r="49" spans="2:13" s="80" customFormat="1" ht="16.5">
      <c r="B49" s="160" t="s">
        <v>63</v>
      </c>
      <c r="C49" s="453">
        <f>SUM(C50:C51)</f>
        <v>391302.82379</v>
      </c>
      <c r="D49" s="371">
        <f>SUM(D50:D51)</f>
        <v>1479907.27957536</v>
      </c>
      <c r="F49" s="340"/>
      <c r="M49" s="163"/>
    </row>
    <row r="50" spans="2:13" s="80" customFormat="1" ht="16.5">
      <c r="B50" s="79" t="s">
        <v>24</v>
      </c>
      <c r="C50" s="454">
        <v>289504.83331</v>
      </c>
      <c r="D50" s="377">
        <f>ROUND(+C50*$E$9,5)</f>
        <v>1094907.27958</v>
      </c>
      <c r="F50" s="339"/>
      <c r="M50" s="163"/>
    </row>
    <row r="51" spans="2:13" s="80" customFormat="1" ht="16.5" customHeight="1">
      <c r="B51" s="79" t="s">
        <v>25</v>
      </c>
      <c r="C51" s="454">
        <v>101797.99048</v>
      </c>
      <c r="D51" s="377">
        <f>+C51*$E$9</f>
        <v>384999.99999536</v>
      </c>
      <c r="M51" s="163"/>
    </row>
    <row r="52" spans="2:13" s="80" customFormat="1" ht="15" customHeight="1">
      <c r="B52" s="64"/>
      <c r="C52" s="455"/>
      <c r="D52" s="370"/>
      <c r="M52" s="163"/>
    </row>
    <row r="53" spans="2:13" s="80" customFormat="1" ht="16.5">
      <c r="B53" s="160" t="s">
        <v>62</v>
      </c>
      <c r="C53" s="453">
        <f>SUM(C54:C55)</f>
        <v>625750.12214</v>
      </c>
      <c r="D53" s="453">
        <f>SUM(D54:D55)</f>
        <v>2366586.96193</v>
      </c>
      <c r="F53" s="340"/>
      <c r="M53" s="163"/>
    </row>
    <row r="54" spans="2:13" s="80" customFormat="1" ht="16.5">
      <c r="B54" s="79" t="s">
        <v>25</v>
      </c>
      <c r="C54" s="454">
        <f>+C58</f>
        <v>0</v>
      </c>
      <c r="D54" s="377">
        <f>+D58</f>
        <v>0</v>
      </c>
      <c r="F54" s="340"/>
      <c r="M54" s="163"/>
    </row>
    <row r="55" spans="2:13" s="80" customFormat="1" ht="16.5">
      <c r="B55" s="79" t="s">
        <v>24</v>
      </c>
      <c r="C55" s="454">
        <f>+C59</f>
        <v>625750.12214</v>
      </c>
      <c r="D55" s="377">
        <f>+D59</f>
        <v>2366586.96193</v>
      </c>
      <c r="F55" s="339"/>
      <c r="M55" s="163"/>
    </row>
    <row r="56" spans="2:13" s="80" customFormat="1" ht="9.75" customHeight="1">
      <c r="B56" s="81"/>
      <c r="C56" s="454"/>
      <c r="D56" s="377"/>
      <c r="M56" s="163"/>
    </row>
    <row r="57" spans="2:13" s="80" customFormat="1" ht="16.5">
      <c r="B57" s="336" t="s">
        <v>172</v>
      </c>
      <c r="C57" s="456">
        <f>SUM(C58:C59)</f>
        <v>625750.12214</v>
      </c>
      <c r="D57" s="456">
        <f>SUM(D58:D59)</f>
        <v>2366586.96193</v>
      </c>
      <c r="F57" s="340"/>
      <c r="M57" s="163"/>
    </row>
    <row r="58" spans="2:13" s="80" customFormat="1" ht="16.5" customHeight="1">
      <c r="B58" s="337" t="s">
        <v>25</v>
      </c>
      <c r="C58" s="455">
        <v>0</v>
      </c>
      <c r="D58" s="370">
        <f>ROUND(+C58*$E$9,5)</f>
        <v>0</v>
      </c>
      <c r="F58" s="339"/>
      <c r="M58" s="163"/>
    </row>
    <row r="59" spans="2:13" s="80" customFormat="1" ht="16.5" customHeight="1">
      <c r="B59" s="337" t="s">
        <v>24</v>
      </c>
      <c r="C59" s="455">
        <v>625750.12214</v>
      </c>
      <c r="D59" s="370">
        <f>ROUND(+C59*$E$9,5)</f>
        <v>2366586.96193</v>
      </c>
      <c r="F59" s="202"/>
      <c r="M59" s="163"/>
    </row>
    <row r="60" spans="2:13" s="80" customFormat="1" ht="9.75" customHeight="1">
      <c r="B60" s="190"/>
      <c r="C60" s="455"/>
      <c r="D60" s="370"/>
      <c r="M60" s="163"/>
    </row>
    <row r="61" spans="2:13" s="80" customFormat="1" ht="15" customHeight="1">
      <c r="B61" s="630" t="s">
        <v>60</v>
      </c>
      <c r="C61" s="625">
        <f>+C53+C49</f>
        <v>1017052.9459299999</v>
      </c>
      <c r="D61" s="625">
        <f>+D53+D49</f>
        <v>3846494.24150536</v>
      </c>
      <c r="M61" s="163"/>
    </row>
    <row r="62" spans="2:13" s="80" customFormat="1" ht="15" customHeight="1">
      <c r="B62" s="631"/>
      <c r="C62" s="626"/>
      <c r="D62" s="626"/>
      <c r="F62" s="340"/>
      <c r="M62" s="163"/>
    </row>
    <row r="63" ht="12.75">
      <c r="C63" s="490"/>
    </row>
    <row r="64" spans="3:6" ht="12.75">
      <c r="C64" s="189"/>
      <c r="D64" s="129"/>
      <c r="F64" s="341"/>
    </row>
    <row r="65" ht="12.75">
      <c r="C65" s="188"/>
    </row>
  </sheetData>
  <sheetProtection/>
  <mergeCells count="16"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  <mergeCell ref="C34:C35"/>
    <mergeCell ref="C46:C47"/>
    <mergeCell ref="D46:D47"/>
    <mergeCell ref="B44:C44"/>
    <mergeCell ref="D34:D35"/>
    <mergeCell ref="B34:B35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5" customWidth="1"/>
    <col min="2" max="2" width="73.57421875" style="85" customWidth="1"/>
    <col min="3" max="4" width="19.7109375" style="85" customWidth="1"/>
    <col min="5" max="5" width="20.57421875" style="85" bestFit="1" customWidth="1"/>
    <col min="6" max="6" width="19.28125" style="85" customWidth="1"/>
    <col min="7" max="7" width="16.28125" style="85" bestFit="1" customWidth="1"/>
    <col min="8" max="8" width="16.421875" style="85" customWidth="1"/>
    <col min="9" max="9" width="17.00390625" style="85" customWidth="1"/>
    <col min="10" max="16384" width="11.421875" style="85" customWidth="1"/>
  </cols>
  <sheetData>
    <row r="1" spans="2:5" ht="14.25">
      <c r="B1" s="101"/>
      <c r="E1" s="107"/>
    </row>
    <row r="2" ht="12.75">
      <c r="B2" s="101"/>
    </row>
    <row r="3" ht="12.75">
      <c r="B3" s="101"/>
    </row>
    <row r="4" ht="13.5" customHeight="1">
      <c r="B4" s="101"/>
    </row>
    <row r="5" spans="2:4" ht="18">
      <c r="B5" s="127" t="s">
        <v>14</v>
      </c>
      <c r="C5" s="127"/>
      <c r="D5" s="127"/>
    </row>
    <row r="6" spans="2:11" ht="18">
      <c r="B6" s="310" t="s">
        <v>133</v>
      </c>
      <c r="C6" s="310"/>
      <c r="D6" s="310"/>
      <c r="K6" s="130"/>
    </row>
    <row r="7" spans="2:11" ht="18">
      <c r="B7" s="310" t="s">
        <v>132</v>
      </c>
      <c r="C7" s="310"/>
      <c r="D7" s="310"/>
      <c r="K7" s="130"/>
    </row>
    <row r="8" spans="2:11" ht="16.5">
      <c r="B8" s="334" t="s">
        <v>32</v>
      </c>
      <c r="C8" s="181"/>
      <c r="D8" s="181"/>
      <c r="K8" s="130"/>
    </row>
    <row r="9" spans="2:11" s="133" customFormat="1" ht="18">
      <c r="B9" s="131" t="str">
        <f>+'DEP-C2'!B9</f>
        <v>Al 29 de febrero de 2024</v>
      </c>
      <c r="C9" s="131"/>
      <c r="D9" s="258"/>
      <c r="E9" s="309">
        <f>+Portada!H39</f>
        <v>3.782</v>
      </c>
      <c r="K9" s="187"/>
    </row>
    <row r="10" spans="2:11" ht="9.75" customHeight="1">
      <c r="B10" s="635"/>
      <c r="C10" s="635"/>
      <c r="D10" s="635"/>
      <c r="K10" s="130"/>
    </row>
    <row r="11" spans="2:11" ht="16.5" customHeight="1">
      <c r="B11" s="633" t="s">
        <v>93</v>
      </c>
      <c r="C11" s="627" t="s">
        <v>85</v>
      </c>
      <c r="D11" s="617" t="s">
        <v>208</v>
      </c>
      <c r="K11" s="130"/>
    </row>
    <row r="12" spans="2:11" ht="16.5" customHeight="1">
      <c r="B12" s="634"/>
      <c r="C12" s="628"/>
      <c r="D12" s="618"/>
      <c r="F12" s="65"/>
      <c r="G12" s="65"/>
      <c r="H12" s="203"/>
      <c r="I12" s="203"/>
      <c r="K12" s="130"/>
    </row>
    <row r="13" spans="2:11" s="80" customFormat="1" ht="9.75" customHeight="1">
      <c r="B13" s="249"/>
      <c r="C13" s="102"/>
      <c r="D13" s="102"/>
      <c r="F13" s="65"/>
      <c r="G13" s="65"/>
      <c r="H13" s="203"/>
      <c r="I13" s="203"/>
      <c r="K13" s="163"/>
    </row>
    <row r="14" spans="2:11" s="65" customFormat="1" ht="16.5" customHeight="1">
      <c r="B14" s="342" t="s">
        <v>87</v>
      </c>
      <c r="C14" s="369">
        <f>+C16+C20</f>
        <v>4555320.87933</v>
      </c>
      <c r="D14" s="369">
        <f>+D16+D20</f>
        <v>17228223.56562</v>
      </c>
      <c r="E14" s="210"/>
      <c r="F14" s="340"/>
      <c r="H14" s="203"/>
      <c r="I14" s="203"/>
      <c r="K14" s="162"/>
    </row>
    <row r="15" spans="2:11" s="65" customFormat="1" ht="9.75" customHeight="1">
      <c r="B15" s="63"/>
      <c r="C15" s="457"/>
      <c r="D15" s="457"/>
      <c r="K15" s="162"/>
    </row>
    <row r="16" spans="2:11" s="65" customFormat="1" ht="16.5" customHeight="1">
      <c r="B16" s="343" t="s">
        <v>33</v>
      </c>
      <c r="C16" s="369">
        <f>SUM(C17:C18)</f>
        <v>4011111.11108</v>
      </c>
      <c r="D16" s="369">
        <f>SUM(D17:D18)</f>
        <v>15170022.2221</v>
      </c>
      <c r="E16" s="488"/>
      <c r="F16" s="448"/>
      <c r="H16" s="204"/>
      <c r="K16" s="162"/>
    </row>
    <row r="17" spans="2:11" s="65" customFormat="1" ht="16.5" customHeight="1">
      <c r="B17" s="335" t="s">
        <v>214</v>
      </c>
      <c r="C17" s="370">
        <v>3000000</v>
      </c>
      <c r="D17" s="370">
        <f>ROUND(+C17*$E$9,5)</f>
        <v>11346000</v>
      </c>
      <c r="F17" s="339"/>
      <c r="H17" s="204"/>
      <c r="K17" s="162"/>
    </row>
    <row r="18" spans="2:11" s="65" customFormat="1" ht="16.5" customHeight="1">
      <c r="B18" s="335" t="s">
        <v>225</v>
      </c>
      <c r="C18" s="370">
        <v>1011111.11108</v>
      </c>
      <c r="D18" s="370">
        <f>ROUND(+C18*$E$9,5)</f>
        <v>3824022.2221</v>
      </c>
      <c r="F18" s="339"/>
      <c r="H18" s="204"/>
      <c r="K18" s="162"/>
    </row>
    <row r="19" spans="2:11" s="65" customFormat="1" ht="12" customHeight="1">
      <c r="B19" s="64"/>
      <c r="C19" s="370"/>
      <c r="D19" s="370"/>
      <c r="H19" s="204"/>
      <c r="K19" s="162"/>
    </row>
    <row r="20" spans="2:11" s="65" customFormat="1" ht="16.5" customHeight="1">
      <c r="B20" s="343" t="s">
        <v>34</v>
      </c>
      <c r="C20" s="369">
        <f>SUM(C21:C26)</f>
        <v>544209.76825</v>
      </c>
      <c r="D20" s="369">
        <f>SUM(D21:D26)</f>
        <v>2058201.3435199996</v>
      </c>
      <c r="E20" s="488"/>
      <c r="F20" s="448"/>
      <c r="H20" s="204"/>
      <c r="K20" s="162"/>
    </row>
    <row r="21" spans="2:11" s="65" customFormat="1" ht="16.5" customHeight="1">
      <c r="B21" s="335" t="s">
        <v>215</v>
      </c>
      <c r="C21" s="370">
        <v>324573.28417</v>
      </c>
      <c r="D21" s="370">
        <f aca="true" t="shared" si="0" ref="D21:D26">ROUND(+C21*$E$9,5)</f>
        <v>1227536.16073</v>
      </c>
      <c r="E21" s="433"/>
      <c r="F21" s="339"/>
      <c r="H21" s="204"/>
      <c r="K21" s="162"/>
    </row>
    <row r="22" spans="2:11" s="65" customFormat="1" ht="16.5" customHeight="1">
      <c r="B22" s="335" t="s">
        <v>0</v>
      </c>
      <c r="C22" s="370">
        <v>111178.82839</v>
      </c>
      <c r="D22" s="370">
        <f t="shared" si="0"/>
        <v>420478.32897</v>
      </c>
      <c r="E22" s="433"/>
      <c r="F22" s="339"/>
      <c r="H22" s="204"/>
      <c r="K22" s="162"/>
    </row>
    <row r="23" spans="2:11" s="65" customFormat="1" ht="16.5" customHeight="1">
      <c r="B23" s="335" t="s">
        <v>178</v>
      </c>
      <c r="C23" s="370">
        <v>107022.20598</v>
      </c>
      <c r="D23" s="370">
        <f t="shared" si="0"/>
        <v>404757.98302</v>
      </c>
      <c r="E23" s="433"/>
      <c r="F23" s="339"/>
      <c r="G23" s="281"/>
      <c r="H23" s="204"/>
      <c r="K23" s="162"/>
    </row>
    <row r="24" spans="2:11" s="65" customFormat="1" ht="16.5" customHeight="1" hidden="1">
      <c r="B24" s="335" t="s">
        <v>232</v>
      </c>
      <c r="C24" s="370"/>
      <c r="D24" s="370">
        <f t="shared" si="0"/>
        <v>0</v>
      </c>
      <c r="E24" s="433"/>
      <c r="F24" s="339"/>
      <c r="G24" s="281"/>
      <c r="H24" s="204"/>
      <c r="K24" s="162"/>
    </row>
    <row r="25" spans="2:11" s="65" customFormat="1" ht="16.5" customHeight="1">
      <c r="B25" s="335" t="s">
        <v>181</v>
      </c>
      <c r="C25" s="370">
        <v>1435.44971</v>
      </c>
      <c r="D25" s="370">
        <f t="shared" si="0"/>
        <v>5428.8708</v>
      </c>
      <c r="E25" s="433"/>
      <c r="F25" s="339"/>
      <c r="G25" s="203"/>
      <c r="H25" s="203"/>
      <c r="K25" s="162"/>
    </row>
    <row r="26" spans="2:11" s="65" customFormat="1" ht="16.5" customHeight="1" hidden="1">
      <c r="B26" s="335" t="s">
        <v>179</v>
      </c>
      <c r="C26" s="370">
        <v>0</v>
      </c>
      <c r="D26" s="370">
        <f t="shared" si="0"/>
        <v>0</v>
      </c>
      <c r="F26" s="339"/>
      <c r="G26" s="203"/>
      <c r="H26" s="203"/>
      <c r="I26" s="203"/>
      <c r="K26" s="162"/>
    </row>
    <row r="27" spans="2:8" s="65" customFormat="1" ht="15" customHeight="1">
      <c r="B27" s="66"/>
      <c r="C27" s="370"/>
      <c r="D27" s="370"/>
      <c r="G27" s="218"/>
      <c r="H27" s="218"/>
    </row>
    <row r="28" spans="2:8" s="65" customFormat="1" ht="16.5" customHeight="1">
      <c r="B28" s="342" t="s">
        <v>88</v>
      </c>
      <c r="C28" s="369">
        <f>+C30+C39</f>
        <v>3846177.2863200004</v>
      </c>
      <c r="D28" s="369">
        <f>+D30+D39</f>
        <v>14546242.496865422</v>
      </c>
      <c r="F28" s="340"/>
      <c r="G28" s="203"/>
      <c r="H28" s="203"/>
    </row>
    <row r="29" spans="2:4" s="65" customFormat="1" ht="9.75" customHeight="1">
      <c r="B29" s="63"/>
      <c r="C29" s="457"/>
      <c r="D29" s="457"/>
    </row>
    <row r="30" spans="2:8" s="65" customFormat="1" ht="16.5" customHeight="1">
      <c r="B30" s="343" t="s">
        <v>33</v>
      </c>
      <c r="C30" s="369">
        <f>SUM(C31:C37)</f>
        <v>2929644.6429500002</v>
      </c>
      <c r="D30" s="369">
        <f>SUM(D31:D37)</f>
        <v>11079916.03964</v>
      </c>
      <c r="E30" s="488"/>
      <c r="F30" s="448"/>
      <c r="H30" s="204"/>
    </row>
    <row r="31" spans="2:8" s="65" customFormat="1" ht="16.5" customHeight="1">
      <c r="B31" s="335" t="s">
        <v>213</v>
      </c>
      <c r="C31" s="370">
        <v>1766548</v>
      </c>
      <c r="D31" s="370">
        <f aca="true" t="shared" si="1" ref="D31:D37">ROUND(+C31*$E$9,5)</f>
        <v>6681084.536</v>
      </c>
      <c r="E31" s="488"/>
      <c r="F31" s="448"/>
      <c r="H31" s="204"/>
    </row>
    <row r="32" spans="2:8" s="65" customFormat="1" ht="16.5" customHeight="1">
      <c r="B32" s="335" t="s">
        <v>244</v>
      </c>
      <c r="C32" s="370">
        <v>585835.53675</v>
      </c>
      <c r="D32" s="370">
        <f t="shared" si="1"/>
        <v>2215629.99999</v>
      </c>
      <c r="E32" s="488"/>
      <c r="F32" s="448"/>
      <c r="H32" s="204"/>
    </row>
    <row r="33" spans="2:8" s="65" customFormat="1" ht="16.5" customHeight="1">
      <c r="B33" s="335" t="s">
        <v>226</v>
      </c>
      <c r="C33" s="370">
        <v>315195.49398</v>
      </c>
      <c r="D33" s="370">
        <f t="shared" si="1"/>
        <v>1192069.35823</v>
      </c>
      <c r="E33" s="488"/>
      <c r="F33" s="448"/>
      <c r="H33" s="204"/>
    </row>
    <row r="34" spans="2:8" s="65" customFormat="1" ht="16.5" customHeight="1">
      <c r="B34" s="335" t="s">
        <v>176</v>
      </c>
      <c r="C34" s="370">
        <v>221509.78323</v>
      </c>
      <c r="D34" s="370">
        <f t="shared" si="1"/>
        <v>837750.00018</v>
      </c>
      <c r="E34" s="488"/>
      <c r="F34" s="448"/>
      <c r="H34" s="204"/>
    </row>
    <row r="35" spans="2:8" s="65" customFormat="1" ht="16.5" customHeight="1" hidden="1">
      <c r="B35" s="335" t="s">
        <v>182</v>
      </c>
      <c r="C35" s="370">
        <v>0</v>
      </c>
      <c r="D35" s="370">
        <f t="shared" si="1"/>
        <v>0</v>
      </c>
      <c r="E35" s="488"/>
      <c r="F35" s="448"/>
      <c r="H35" s="204"/>
    </row>
    <row r="36" spans="2:8" s="65" customFormat="1" ht="16.5" customHeight="1">
      <c r="B36" s="335" t="s">
        <v>227</v>
      </c>
      <c r="C36" s="370">
        <v>38076.924</v>
      </c>
      <c r="D36" s="370">
        <f t="shared" si="1"/>
        <v>144006.92657</v>
      </c>
      <c r="E36" s="488"/>
      <c r="F36" s="448"/>
      <c r="H36" s="204"/>
    </row>
    <row r="37" spans="2:8" s="65" customFormat="1" ht="16.5" customHeight="1">
      <c r="B37" s="335" t="s">
        <v>175</v>
      </c>
      <c r="C37" s="370">
        <v>2478.90499</v>
      </c>
      <c r="D37" s="370">
        <f t="shared" si="1"/>
        <v>9375.21867</v>
      </c>
      <c r="E37" s="488"/>
      <c r="F37" s="448"/>
      <c r="H37" s="204"/>
    </row>
    <row r="38" spans="2:8" s="65" customFormat="1" ht="12" customHeight="1">
      <c r="B38" s="64"/>
      <c r="C38" s="370"/>
      <c r="D38" s="370"/>
      <c r="H38" s="204"/>
    </row>
    <row r="39" spans="2:8" s="65" customFormat="1" ht="16.5" customHeight="1">
      <c r="B39" s="343" t="s">
        <v>34</v>
      </c>
      <c r="C39" s="369">
        <f>SUM(C40:C46)</f>
        <v>916532.6433700001</v>
      </c>
      <c r="D39" s="369">
        <f>SUM(D40:D46)</f>
        <v>3466326.4572254205</v>
      </c>
      <c r="E39" s="488"/>
      <c r="F39" s="489"/>
      <c r="H39" s="204"/>
    </row>
    <row r="40" spans="2:8" s="65" customFormat="1" ht="16.5" customHeight="1">
      <c r="B40" s="335" t="s">
        <v>216</v>
      </c>
      <c r="C40" s="370">
        <v>492251.5653</v>
      </c>
      <c r="D40" s="370">
        <f>ROUND(+C40*$E$9,5)</f>
        <v>1861695.41996</v>
      </c>
      <c r="E40" s="488"/>
      <c r="F40" s="340"/>
      <c r="H40" s="204"/>
    </row>
    <row r="41" spans="2:8" s="65" customFormat="1" ht="16.5" customHeight="1">
      <c r="B41" s="335" t="s">
        <v>177</v>
      </c>
      <c r="C41" s="370">
        <v>377382.84126</v>
      </c>
      <c r="D41" s="370">
        <f>ROUND(+C41*$E$9,5)</f>
        <v>1427261.90565</v>
      </c>
      <c r="E41" s="488"/>
      <c r="F41" s="478"/>
      <c r="H41" s="204"/>
    </row>
    <row r="42" spans="2:8" s="65" customFormat="1" ht="16.5" customHeight="1">
      <c r="B42" s="335" t="s">
        <v>215</v>
      </c>
      <c r="C42" s="370">
        <v>30268.71348</v>
      </c>
      <c r="D42" s="370">
        <f>ROUND(+C42*$E$9,8)</f>
        <v>114476.27438136</v>
      </c>
      <c r="E42" s="488"/>
      <c r="F42" s="429"/>
      <c r="H42" s="204"/>
    </row>
    <row r="43" spans="2:8" s="65" customFormat="1" ht="16.5" customHeight="1" hidden="1">
      <c r="B43" s="335" t="s">
        <v>184</v>
      </c>
      <c r="C43" s="535">
        <v>0</v>
      </c>
      <c r="D43" s="370">
        <f>ROUND(+C43*$E$9,8)</f>
        <v>0</v>
      </c>
      <c r="E43" s="488"/>
      <c r="F43" s="429"/>
      <c r="H43" s="204"/>
    </row>
    <row r="44" spans="2:8" s="65" customFormat="1" ht="16.5" customHeight="1">
      <c r="B44" s="335" t="s">
        <v>205</v>
      </c>
      <c r="C44" s="370">
        <v>10878.5979</v>
      </c>
      <c r="D44" s="370">
        <f>ROUND(+C44*$E$9,8)</f>
        <v>41142.8572578</v>
      </c>
      <c r="E44" s="488"/>
      <c r="F44" s="429"/>
      <c r="H44" s="204"/>
    </row>
    <row r="45" spans="2:8" s="65" customFormat="1" ht="16.5" customHeight="1">
      <c r="B45" s="335" t="s">
        <v>154</v>
      </c>
      <c r="C45" s="370">
        <v>5750.92543</v>
      </c>
      <c r="D45" s="370">
        <f>ROUND(+C45*$E$9,8)</f>
        <v>21749.99997626</v>
      </c>
      <c r="E45" s="488"/>
      <c r="F45" s="429"/>
      <c r="H45" s="204"/>
    </row>
    <row r="46" spans="2:8" s="65" customFormat="1" ht="16.5" customHeight="1" hidden="1">
      <c r="B46" s="335" t="s">
        <v>180</v>
      </c>
      <c r="C46" s="370">
        <v>0</v>
      </c>
      <c r="D46" s="370">
        <f>ROUND(+C46*$E$9,8)</f>
        <v>0</v>
      </c>
      <c r="E46" s="368"/>
      <c r="F46" s="429"/>
      <c r="H46" s="204"/>
    </row>
    <row r="47" spans="2:8" s="65" customFormat="1" ht="9" customHeight="1">
      <c r="B47" s="64"/>
      <c r="C47" s="370"/>
      <c r="D47" s="370"/>
      <c r="H47" s="204"/>
    </row>
    <row r="48" spans="2:8" s="65" customFormat="1" ht="15" customHeight="1">
      <c r="B48" s="630" t="s">
        <v>60</v>
      </c>
      <c r="C48" s="625">
        <f>+C28+C14</f>
        <v>8401498.16565</v>
      </c>
      <c r="D48" s="625">
        <f>+D28+D14</f>
        <v>31774466.062485423</v>
      </c>
      <c r="F48" s="340"/>
      <c r="H48" s="204"/>
    </row>
    <row r="49" spans="2:8" s="80" customFormat="1" ht="15" customHeight="1">
      <c r="B49" s="631"/>
      <c r="C49" s="626"/>
      <c r="D49" s="626"/>
      <c r="H49" s="204"/>
    </row>
    <row r="50" spans="2:8" s="80" customFormat="1" ht="7.5" customHeight="1">
      <c r="B50" s="103"/>
      <c r="C50" s="104"/>
      <c r="D50" s="104"/>
      <c r="H50" s="204"/>
    </row>
    <row r="51" spans="2:4" ht="14.25" customHeight="1">
      <c r="B51" s="84" t="s">
        <v>240</v>
      </c>
      <c r="C51" s="536"/>
      <c r="D51" s="84"/>
    </row>
    <row r="52" spans="2:4" ht="14.25" customHeight="1">
      <c r="B52" s="84" t="s">
        <v>217</v>
      </c>
      <c r="C52" s="445"/>
      <c r="D52" s="84"/>
    </row>
    <row r="53" spans="2:5" ht="14.25" customHeight="1">
      <c r="B53" s="537" t="s">
        <v>263</v>
      </c>
      <c r="C53" s="84"/>
      <c r="D53" s="166"/>
      <c r="E53" s="188"/>
    </row>
    <row r="54" spans="2:5" ht="14.25" customHeight="1">
      <c r="B54" s="84" t="s">
        <v>264</v>
      </c>
      <c r="C54" s="84"/>
      <c r="D54" s="84"/>
      <c r="E54" s="188"/>
    </row>
    <row r="55" spans="2:5" ht="12.75">
      <c r="B55" s="532"/>
      <c r="C55" s="188"/>
      <c r="D55" s="188"/>
      <c r="E55" s="188"/>
    </row>
    <row r="56" spans="2:5" ht="12.75">
      <c r="B56" s="84"/>
      <c r="C56" s="188"/>
      <c r="D56" s="188"/>
      <c r="E56" s="188"/>
    </row>
    <row r="57" spans="3:5" ht="12.75">
      <c r="C57" s="188"/>
      <c r="D57" s="188"/>
      <c r="E57" s="188"/>
    </row>
    <row r="58" spans="2:4" s="133" customFormat="1" ht="18">
      <c r="B58" s="127" t="s">
        <v>116</v>
      </c>
      <c r="C58" s="127"/>
      <c r="D58" s="127"/>
    </row>
    <row r="59" spans="2:4" ht="18">
      <c r="B59" s="310" t="s">
        <v>133</v>
      </c>
      <c r="C59" s="310"/>
      <c r="D59" s="310"/>
    </row>
    <row r="60" spans="2:4" ht="18">
      <c r="B60" s="310" t="s">
        <v>134</v>
      </c>
      <c r="C60" s="310"/>
      <c r="D60" s="310"/>
    </row>
    <row r="61" spans="2:4" ht="16.5">
      <c r="B61" s="334" t="s">
        <v>32</v>
      </c>
      <c r="C61" s="181"/>
      <c r="D61" s="181"/>
    </row>
    <row r="62" spans="2:4" s="133" customFormat="1" ht="18">
      <c r="B62" s="131" t="str">
        <f>+B9</f>
        <v>Al 29 de febrero de 2024</v>
      </c>
      <c r="C62" s="131"/>
      <c r="D62" s="246"/>
    </row>
    <row r="63" spans="2:4" ht="9.75" customHeight="1">
      <c r="B63" s="635"/>
      <c r="C63" s="635"/>
      <c r="D63" s="635"/>
    </row>
    <row r="64" spans="2:4" ht="16.5" customHeight="1">
      <c r="B64" s="633" t="s">
        <v>93</v>
      </c>
      <c r="C64" s="627" t="s">
        <v>85</v>
      </c>
      <c r="D64" s="617" t="s">
        <v>208</v>
      </c>
    </row>
    <row r="65" spans="2:4" ht="16.5" customHeight="1">
      <c r="B65" s="634"/>
      <c r="C65" s="628"/>
      <c r="D65" s="618"/>
    </row>
    <row r="66" spans="2:4" s="80" customFormat="1" ht="9.75" customHeight="1">
      <c r="B66" s="249"/>
      <c r="C66" s="102"/>
      <c r="D66" s="102"/>
    </row>
    <row r="67" spans="2:4" s="80" customFormat="1" ht="16.5" customHeight="1">
      <c r="B67" s="342" t="s">
        <v>231</v>
      </c>
      <c r="C67" s="369">
        <f>+C69+C71</f>
        <v>101797.99048000001</v>
      </c>
      <c r="D67" s="369">
        <f>+D69+D71</f>
        <v>384999.99999536003</v>
      </c>
    </row>
    <row r="68" spans="2:4" s="80" customFormat="1" ht="9.75" customHeight="1">
      <c r="B68" s="480"/>
      <c r="C68" s="102"/>
      <c r="D68" s="102"/>
    </row>
    <row r="69" spans="2:4" s="80" customFormat="1" ht="16.5" hidden="1">
      <c r="B69" s="343" t="s">
        <v>33</v>
      </c>
      <c r="C69" s="369">
        <v>0</v>
      </c>
      <c r="D69" s="369">
        <v>0</v>
      </c>
    </row>
    <row r="70" spans="2:4" s="80" customFormat="1" ht="9.75" customHeight="1" hidden="1">
      <c r="B70" s="480"/>
      <c r="C70" s="102"/>
      <c r="D70" s="102"/>
    </row>
    <row r="71" spans="2:4" s="80" customFormat="1" ht="16.5">
      <c r="B71" s="343" t="s">
        <v>34</v>
      </c>
      <c r="C71" s="369">
        <f>SUM(C72:C73)</f>
        <v>101797.99048000001</v>
      </c>
      <c r="D71" s="369">
        <f>SUM(D72:D73)</f>
        <v>384999.99999536003</v>
      </c>
    </row>
    <row r="72" spans="2:4" s="80" customFormat="1" ht="16.5">
      <c r="B72" s="335" t="s">
        <v>232</v>
      </c>
      <c r="C72" s="370">
        <v>52882.07298</v>
      </c>
      <c r="D72" s="370">
        <f>ROUND(+C72*$E$9,8)</f>
        <v>200000.00001036</v>
      </c>
    </row>
    <row r="73" spans="2:4" s="80" customFormat="1" ht="16.5">
      <c r="B73" s="335" t="s">
        <v>154</v>
      </c>
      <c r="C73" s="370">
        <v>48915.9175</v>
      </c>
      <c r="D73" s="370">
        <f>ROUND(+C73*$E$9,8)</f>
        <v>184999.999985</v>
      </c>
    </row>
    <row r="74" spans="2:4" s="80" customFormat="1" ht="12" customHeight="1">
      <c r="B74" s="480"/>
      <c r="C74" s="102"/>
      <c r="D74" s="102"/>
    </row>
    <row r="75" spans="2:6" s="65" customFormat="1" ht="16.5" customHeight="1">
      <c r="B75" s="342" t="s">
        <v>229</v>
      </c>
      <c r="C75" s="369">
        <f>+C77+C86</f>
        <v>915254.9554499999</v>
      </c>
      <c r="D75" s="369">
        <f>+D77+D86</f>
        <v>3461494.2415119</v>
      </c>
      <c r="F75" s="340"/>
    </row>
    <row r="76" spans="2:8" s="65" customFormat="1" ht="9.75" customHeight="1">
      <c r="B76" s="64"/>
      <c r="C76" s="370"/>
      <c r="D76" s="370"/>
      <c r="H76" s="204"/>
    </row>
    <row r="77" spans="2:8" s="65" customFormat="1" ht="16.5" customHeight="1">
      <c r="B77" s="343" t="s">
        <v>33</v>
      </c>
      <c r="C77" s="369">
        <f>SUM(C78:C84)</f>
        <v>563201.74553</v>
      </c>
      <c r="D77" s="369">
        <f>SUM(D78:D84)</f>
        <v>2130029.00159446</v>
      </c>
      <c r="F77" s="340"/>
      <c r="G77" s="205"/>
      <c r="H77" s="205"/>
    </row>
    <row r="78" spans="2:8" s="65" customFormat="1" ht="16.5" customHeight="1">
      <c r="B78" s="335" t="s">
        <v>241</v>
      </c>
      <c r="C78" s="370">
        <v>269201.74553</v>
      </c>
      <c r="D78" s="370">
        <f aca="true" t="shared" si="2" ref="D78:D84">ROUND(+C78*$E$9,8)</f>
        <v>1018121.00159446</v>
      </c>
      <c r="F78" s="340"/>
      <c r="G78" s="205"/>
      <c r="H78" s="205"/>
    </row>
    <row r="79" spans="2:8" s="65" customFormat="1" ht="16.5" customHeight="1">
      <c r="B79" s="335" t="s">
        <v>254</v>
      </c>
      <c r="C79" s="370">
        <v>150000</v>
      </c>
      <c r="D79" s="370">
        <f t="shared" si="2"/>
        <v>567300</v>
      </c>
      <c r="F79" s="340"/>
      <c r="G79" s="205"/>
      <c r="H79" s="205"/>
    </row>
    <row r="80" spans="2:8" s="65" customFormat="1" ht="16.5" customHeight="1">
      <c r="B80" s="335" t="s">
        <v>249</v>
      </c>
      <c r="C80" s="370">
        <v>74000</v>
      </c>
      <c r="D80" s="370">
        <f t="shared" si="2"/>
        <v>279868</v>
      </c>
      <c r="F80" s="340"/>
      <c r="G80" s="205"/>
      <c r="H80" s="205"/>
    </row>
    <row r="81" spans="2:8" s="65" customFormat="1" ht="16.5" customHeight="1">
      <c r="B81" s="335" t="s">
        <v>244</v>
      </c>
      <c r="C81" s="370">
        <v>40000</v>
      </c>
      <c r="D81" s="370">
        <f t="shared" si="2"/>
        <v>151280</v>
      </c>
      <c r="F81" s="340"/>
      <c r="G81" s="205"/>
      <c r="H81" s="205"/>
    </row>
    <row r="82" spans="2:8" s="65" customFormat="1" ht="16.5" customHeight="1" hidden="1">
      <c r="B82" s="335" t="s">
        <v>253</v>
      </c>
      <c r="C82" s="535">
        <v>0</v>
      </c>
      <c r="D82" s="370">
        <f t="shared" si="2"/>
        <v>0</v>
      </c>
      <c r="F82" s="340"/>
      <c r="G82" s="205"/>
      <c r="H82" s="205"/>
    </row>
    <row r="83" spans="2:8" s="65" customFormat="1" ht="16.5" customHeight="1">
      <c r="B83" s="335" t="s">
        <v>255</v>
      </c>
      <c r="C83" s="370">
        <v>20000</v>
      </c>
      <c r="D83" s="370">
        <f t="shared" si="2"/>
        <v>75640</v>
      </c>
      <c r="F83" s="340"/>
      <c r="G83" s="205"/>
      <c r="H83" s="205"/>
    </row>
    <row r="84" spans="2:8" s="65" customFormat="1" ht="16.5" customHeight="1">
      <c r="B84" s="335" t="s">
        <v>256</v>
      </c>
      <c r="C84" s="370">
        <v>10000</v>
      </c>
      <c r="D84" s="370">
        <f t="shared" si="2"/>
        <v>37820</v>
      </c>
      <c r="F84" s="340"/>
      <c r="G84" s="205"/>
      <c r="H84" s="205"/>
    </row>
    <row r="85" spans="2:4" s="65" customFormat="1" ht="9.75" customHeight="1">
      <c r="B85" s="63"/>
      <c r="C85" s="457"/>
      <c r="D85" s="457"/>
    </row>
    <row r="86" spans="2:8" s="65" customFormat="1" ht="16.5" customHeight="1">
      <c r="B86" s="343" t="s">
        <v>34</v>
      </c>
      <c r="C86" s="369">
        <f>SUM(C87:C93)</f>
        <v>352053.20991999994</v>
      </c>
      <c r="D86" s="369">
        <f>SUM(D87:D93)</f>
        <v>1331465.2399174399</v>
      </c>
      <c r="H86" s="204"/>
    </row>
    <row r="87" spans="2:8" s="65" customFormat="1" ht="16.5" customHeight="1">
      <c r="B87" s="335" t="s">
        <v>183</v>
      </c>
      <c r="C87" s="370">
        <v>151394.76463</v>
      </c>
      <c r="D87" s="370">
        <f aca="true" t="shared" si="3" ref="D87:D93">ROUND(+C87*$E$9,8)</f>
        <v>572574.99983066</v>
      </c>
      <c r="H87" s="204"/>
    </row>
    <row r="88" spans="2:8" s="65" customFormat="1" ht="16.5" customHeight="1">
      <c r="B88" s="335" t="s">
        <v>181</v>
      </c>
      <c r="C88" s="370">
        <v>55733.57335</v>
      </c>
      <c r="D88" s="370">
        <f t="shared" si="3"/>
        <v>210784.3744097</v>
      </c>
      <c r="H88" s="204"/>
    </row>
    <row r="89" spans="2:8" s="65" customFormat="1" ht="16.5" customHeight="1">
      <c r="B89" s="335" t="s">
        <v>184</v>
      </c>
      <c r="C89" s="370">
        <v>53270.54147</v>
      </c>
      <c r="D89" s="370">
        <f t="shared" si="3"/>
        <v>201469.18783954</v>
      </c>
      <c r="H89" s="204"/>
    </row>
    <row r="90" spans="2:8" s="65" customFormat="1" ht="16.5" customHeight="1">
      <c r="B90" s="335" t="s">
        <v>154</v>
      </c>
      <c r="C90" s="370">
        <v>47940.60521</v>
      </c>
      <c r="D90" s="370">
        <f t="shared" si="3"/>
        <v>181311.36890422</v>
      </c>
      <c r="H90" s="204"/>
    </row>
    <row r="91" spans="2:8" s="65" customFormat="1" ht="16.5" customHeight="1">
      <c r="B91" s="335" t="s">
        <v>252</v>
      </c>
      <c r="C91" s="370">
        <v>22000</v>
      </c>
      <c r="D91" s="370">
        <f t="shared" si="3"/>
        <v>83204</v>
      </c>
      <c r="H91" s="204"/>
    </row>
    <row r="92" spans="2:8" s="65" customFormat="1" ht="16.5" customHeight="1">
      <c r="B92" s="517" t="s">
        <v>257</v>
      </c>
      <c r="C92" s="516">
        <v>11105.23533</v>
      </c>
      <c r="D92" s="516">
        <f t="shared" si="3"/>
        <v>42000.00001806</v>
      </c>
      <c r="H92" s="204"/>
    </row>
    <row r="93" spans="2:8" s="65" customFormat="1" ht="14.25">
      <c r="B93" s="335" t="s">
        <v>180</v>
      </c>
      <c r="C93" s="370">
        <v>10608.48993</v>
      </c>
      <c r="D93" s="370">
        <f t="shared" si="3"/>
        <v>40121.30891526</v>
      </c>
      <c r="H93" s="204"/>
    </row>
    <row r="94" spans="2:8" s="65" customFormat="1" ht="9" customHeight="1">
      <c r="B94" s="64"/>
      <c r="C94" s="370"/>
      <c r="D94" s="370"/>
      <c r="H94" s="204"/>
    </row>
    <row r="95" spans="2:8" s="65" customFormat="1" ht="15" customHeight="1">
      <c r="B95" s="636" t="s">
        <v>60</v>
      </c>
      <c r="C95" s="625">
        <f>+C67+C75</f>
        <v>1017052.9459299999</v>
      </c>
      <c r="D95" s="625">
        <f>+D67+D75</f>
        <v>3846494.24150726</v>
      </c>
      <c r="F95" s="340"/>
      <c r="H95" s="204"/>
    </row>
    <row r="96" spans="2:8" s="80" customFormat="1" ht="15" customHeight="1">
      <c r="B96" s="637"/>
      <c r="C96" s="626"/>
      <c r="D96" s="626"/>
      <c r="F96" s="211"/>
      <c r="H96" s="204"/>
    </row>
    <row r="97" ht="12.75">
      <c r="C97" s="188"/>
    </row>
    <row r="98" spans="3:4" ht="12.75">
      <c r="C98" s="100"/>
      <c r="D98" s="280"/>
    </row>
    <row r="99" spans="3:4" ht="12.75">
      <c r="C99" s="282"/>
      <c r="D99" s="282"/>
    </row>
    <row r="100" ht="12.75">
      <c r="C100" s="420"/>
    </row>
    <row r="101" ht="12.75">
      <c r="C101" s="420"/>
    </row>
    <row r="102" ht="12.75">
      <c r="C102" s="420"/>
    </row>
    <row r="103" ht="12.75">
      <c r="C103" s="420"/>
    </row>
    <row r="104" ht="12.75">
      <c r="C104" s="420"/>
    </row>
    <row r="105" ht="12.75">
      <c r="C105" s="420"/>
    </row>
    <row r="106" ht="12.75">
      <c r="C106" s="420"/>
    </row>
  </sheetData>
  <sheetProtection/>
  <mergeCells count="14">
    <mergeCell ref="D11:D12"/>
    <mergeCell ref="C48:C49"/>
    <mergeCell ref="B48:B49"/>
    <mergeCell ref="C64:C65"/>
    <mergeCell ref="D64:D65"/>
    <mergeCell ref="B11:B12"/>
    <mergeCell ref="D48:D49"/>
    <mergeCell ref="C11:C12"/>
    <mergeCell ref="B10:D10"/>
    <mergeCell ref="B95:B96"/>
    <mergeCell ref="C95:C96"/>
    <mergeCell ref="D95:D96"/>
    <mergeCell ref="B63:D63"/>
    <mergeCell ref="B64:B65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5" customWidth="1"/>
    <col min="2" max="2" width="52.00390625" style="85" customWidth="1"/>
    <col min="3" max="4" width="19.7109375" style="85" customWidth="1"/>
    <col min="5" max="5" width="15.7109375" style="85" customWidth="1"/>
    <col min="6" max="6" width="16.28125" style="85" customWidth="1"/>
    <col min="7" max="7" width="17.8515625" style="85" bestFit="1" customWidth="1"/>
    <col min="8" max="8" width="15.7109375" style="212" customWidth="1"/>
    <col min="9" max="9" width="11.421875" style="85" customWidth="1"/>
    <col min="10" max="10" width="17.8515625" style="85" bestFit="1" customWidth="1"/>
    <col min="11" max="16384" width="11.421875" style="85" customWidth="1"/>
  </cols>
  <sheetData>
    <row r="1" ht="12.75">
      <c r="B1" s="101"/>
    </row>
    <row r="2" ht="12.75">
      <c r="B2" s="101"/>
    </row>
    <row r="3" ht="12.75">
      <c r="B3" s="101"/>
    </row>
    <row r="4" ht="11.25" customHeight="1">
      <c r="B4" s="101"/>
    </row>
    <row r="5" spans="2:9" ht="18">
      <c r="B5" s="127" t="s">
        <v>89</v>
      </c>
      <c r="C5" s="127"/>
      <c r="D5" s="127"/>
      <c r="I5" s="270"/>
    </row>
    <row r="6" spans="2:9" ht="18">
      <c r="B6" s="310" t="s">
        <v>133</v>
      </c>
      <c r="C6" s="310"/>
      <c r="D6" s="310"/>
      <c r="I6" s="280"/>
    </row>
    <row r="7" spans="2:4" ht="18">
      <c r="B7" s="310" t="s">
        <v>132</v>
      </c>
      <c r="C7" s="310"/>
      <c r="D7" s="310"/>
    </row>
    <row r="8" spans="2:4" ht="16.5">
      <c r="B8" s="334" t="s">
        <v>1</v>
      </c>
      <c r="C8" s="181"/>
      <c r="D8" s="181"/>
    </row>
    <row r="9" spans="2:5" ht="15.75">
      <c r="B9" s="131" t="str">
        <f>+'DEP-C2'!B9</f>
        <v>Al 29 de febrero de 2024</v>
      </c>
      <c r="C9" s="131"/>
      <c r="D9" s="258"/>
      <c r="E9" s="309">
        <f>+Portada!H39</f>
        <v>3.782</v>
      </c>
    </row>
    <row r="10" spans="2:4" ht="9.75" customHeight="1">
      <c r="B10" s="635"/>
      <c r="C10" s="635"/>
      <c r="D10" s="635"/>
    </row>
    <row r="11" spans="2:4" ht="16.5" customHeight="1">
      <c r="B11" s="621" t="s">
        <v>147</v>
      </c>
      <c r="C11" s="617" t="s">
        <v>85</v>
      </c>
      <c r="D11" s="640" t="s">
        <v>161</v>
      </c>
    </row>
    <row r="12" spans="2:8" s="80" customFormat="1" ht="16.5" customHeight="1">
      <c r="B12" s="622"/>
      <c r="C12" s="618"/>
      <c r="D12" s="641"/>
      <c r="H12" s="202"/>
    </row>
    <row r="13" spans="2:8" s="80" customFormat="1" ht="9.75" customHeight="1">
      <c r="B13" s="247"/>
      <c r="C13" s="484"/>
      <c r="D13" s="135"/>
      <c r="H13" s="202"/>
    </row>
    <row r="14" spans="2:9" s="65" customFormat="1" ht="16.5" customHeight="1">
      <c r="B14" s="353" t="s">
        <v>0</v>
      </c>
      <c r="C14" s="485">
        <f>SUM(C15:C16)</f>
        <v>4337739.5084</v>
      </c>
      <c r="D14" s="456">
        <f>SUM(D15:D16)</f>
        <v>16405330.820768759</v>
      </c>
      <c r="E14" s="213"/>
      <c r="F14" s="340"/>
      <c r="G14" s="283"/>
      <c r="H14" s="283"/>
      <c r="I14" s="283"/>
    </row>
    <row r="15" spans="2:8" s="65" customFormat="1" ht="16.5" customHeight="1">
      <c r="B15" s="69" t="s">
        <v>24</v>
      </c>
      <c r="C15" s="486">
        <v>491562.22208</v>
      </c>
      <c r="D15" s="455">
        <f>ROUND(+C15*$E$9,8)</f>
        <v>1859088.32390656</v>
      </c>
      <c r="E15" s="443"/>
      <c r="F15" s="339"/>
      <c r="G15" s="344"/>
      <c r="H15" s="283"/>
    </row>
    <row r="16" spans="2:8" s="65" customFormat="1" ht="16.5" customHeight="1">
      <c r="B16" s="69" t="s">
        <v>25</v>
      </c>
      <c r="C16" s="486">
        <v>3846177.28632</v>
      </c>
      <c r="D16" s="455">
        <f>ROUND(+C16*$E$9,8)</f>
        <v>14546242.4968622</v>
      </c>
      <c r="E16" s="443"/>
      <c r="F16" s="339"/>
      <c r="G16" s="283"/>
      <c r="H16" s="283"/>
    </row>
    <row r="17" spans="2:8" s="65" customFormat="1" ht="12" customHeight="1">
      <c r="B17" s="69"/>
      <c r="C17" s="486"/>
      <c r="D17" s="455"/>
      <c r="E17" s="442"/>
      <c r="H17" s="206"/>
    </row>
    <row r="18" spans="2:8" s="65" customFormat="1" ht="16.5" customHeight="1">
      <c r="B18" s="353" t="s">
        <v>185</v>
      </c>
      <c r="C18" s="485">
        <f>SUM(C19:C19)</f>
        <v>52647.54617</v>
      </c>
      <c r="D18" s="456">
        <f>SUM(D19:D19)</f>
        <v>199113.01961494</v>
      </c>
      <c r="E18" s="442"/>
      <c r="F18" s="340"/>
      <c r="G18" s="284"/>
      <c r="H18" s="284"/>
    </row>
    <row r="19" spans="2:8" s="65" customFormat="1" ht="16.5" customHeight="1">
      <c r="B19" s="69" t="s">
        <v>24</v>
      </c>
      <c r="C19" s="486">
        <v>52647.54617</v>
      </c>
      <c r="D19" s="455">
        <f>ROUND(+C19*$E$9,8)</f>
        <v>199113.01961494</v>
      </c>
      <c r="E19" s="443"/>
      <c r="F19" s="339"/>
      <c r="H19" s="206"/>
    </row>
    <row r="20" spans="2:8" s="65" customFormat="1" ht="11.25" customHeight="1">
      <c r="B20" s="69"/>
      <c r="C20" s="486"/>
      <c r="D20" s="455"/>
      <c r="E20" s="442"/>
      <c r="H20" s="206"/>
    </row>
    <row r="21" spans="2:8" s="65" customFormat="1" ht="16.5" customHeight="1">
      <c r="B21" s="353" t="s">
        <v>186</v>
      </c>
      <c r="C21" s="485">
        <f>+C22</f>
        <v>4011111.11108</v>
      </c>
      <c r="D21" s="456">
        <f>+D22</f>
        <v>15170022.2221046</v>
      </c>
      <c r="E21" s="442"/>
      <c r="F21" s="340"/>
      <c r="H21" s="206"/>
    </row>
    <row r="22" spans="2:8" s="65" customFormat="1" ht="16.5" customHeight="1">
      <c r="B22" s="69" t="s">
        <v>24</v>
      </c>
      <c r="C22" s="486">
        <v>4011111.11108</v>
      </c>
      <c r="D22" s="455">
        <f>ROUND(+C22*$E$9,8)</f>
        <v>15170022.2221046</v>
      </c>
      <c r="E22" s="443"/>
      <c r="F22" s="339"/>
      <c r="H22" s="206"/>
    </row>
    <row r="23" spans="2:8" s="65" customFormat="1" ht="9.75" customHeight="1">
      <c r="B23" s="68"/>
      <c r="C23" s="487"/>
      <c r="D23" s="454"/>
      <c r="F23" s="339"/>
      <c r="H23" s="206"/>
    </row>
    <row r="24" spans="2:8" s="65" customFormat="1" ht="15" customHeight="1">
      <c r="B24" s="630" t="s">
        <v>60</v>
      </c>
      <c r="C24" s="638">
        <f>+C18+C14+C21</f>
        <v>8401498.165649999</v>
      </c>
      <c r="D24" s="642">
        <f>+D18+D14+D21</f>
        <v>31774466.0624883</v>
      </c>
      <c r="F24" s="340"/>
      <c r="H24" s="206"/>
    </row>
    <row r="25" spans="2:8" s="80" customFormat="1" ht="15" customHeight="1">
      <c r="B25" s="631"/>
      <c r="C25" s="639"/>
      <c r="D25" s="643"/>
      <c r="H25" s="202"/>
    </row>
    <row r="26" spans="2:8" s="80" customFormat="1" ht="7.5" customHeight="1">
      <c r="B26" s="244"/>
      <c r="C26" s="136"/>
      <c r="D26" s="136"/>
      <c r="H26" s="202"/>
    </row>
    <row r="27" spans="2:8" s="65" customFormat="1" ht="17.25" customHeight="1">
      <c r="B27" s="438" t="s">
        <v>187</v>
      </c>
      <c r="C27" s="491"/>
      <c r="D27" s="438"/>
      <c r="H27" s="206"/>
    </row>
    <row r="28" spans="2:8" s="65" customFormat="1" ht="17.25" customHeight="1">
      <c r="B28" s="438" t="s">
        <v>188</v>
      </c>
      <c r="C28" s="439"/>
      <c r="D28" s="438"/>
      <c r="H28" s="206"/>
    </row>
    <row r="29" spans="3:4" ht="12.75">
      <c r="C29" s="239"/>
      <c r="D29" s="239"/>
    </row>
    <row r="30" ht="12.75">
      <c r="C30" s="285"/>
    </row>
    <row r="32" spans="3:4" ht="12.75">
      <c r="C32" s="129"/>
      <c r="D32" s="129"/>
    </row>
    <row r="33" spans="2:8" s="133" customFormat="1" ht="18">
      <c r="B33" s="127" t="s">
        <v>117</v>
      </c>
      <c r="C33" s="127"/>
      <c r="D33" s="127"/>
      <c r="H33" s="214"/>
    </row>
    <row r="34" spans="2:8" s="133" customFormat="1" ht="18">
      <c r="B34" s="310" t="s">
        <v>133</v>
      </c>
      <c r="C34" s="310"/>
      <c r="D34" s="310"/>
      <c r="H34" s="214"/>
    </row>
    <row r="35" spans="2:8" s="133" customFormat="1" ht="18">
      <c r="B35" s="310" t="s">
        <v>134</v>
      </c>
      <c r="C35" s="310"/>
      <c r="D35" s="310"/>
      <c r="H35" s="214"/>
    </row>
    <row r="36" spans="2:8" s="133" customFormat="1" ht="18">
      <c r="B36" s="334" t="s">
        <v>1</v>
      </c>
      <c r="C36" s="181"/>
      <c r="D36" s="181"/>
      <c r="H36" s="214"/>
    </row>
    <row r="37" spans="2:8" s="133" customFormat="1" ht="18">
      <c r="B37" s="131" t="str">
        <f>+B9</f>
        <v>Al 29 de febrero de 2024</v>
      </c>
      <c r="C37" s="131"/>
      <c r="D37" s="246"/>
      <c r="H37" s="214"/>
    </row>
    <row r="38" spans="2:4" ht="9.75" customHeight="1">
      <c r="B38" s="635"/>
      <c r="C38" s="635"/>
      <c r="D38" s="635"/>
    </row>
    <row r="39" spans="2:4" ht="16.5" customHeight="1">
      <c r="B39" s="621" t="s">
        <v>147</v>
      </c>
      <c r="C39" s="617" t="s">
        <v>85</v>
      </c>
      <c r="D39" s="617" t="s">
        <v>161</v>
      </c>
    </row>
    <row r="40" spans="2:8" s="80" customFormat="1" ht="16.5" customHeight="1">
      <c r="B40" s="622"/>
      <c r="C40" s="618"/>
      <c r="D40" s="618"/>
      <c r="H40" s="202"/>
    </row>
    <row r="41" spans="2:8" s="80" customFormat="1" ht="9.75" customHeight="1">
      <c r="B41" s="247"/>
      <c r="C41" s="253"/>
      <c r="D41" s="137"/>
      <c r="H41" s="202"/>
    </row>
    <row r="42" spans="2:8" s="65" customFormat="1" ht="16.5" customHeight="1">
      <c r="B42" s="353" t="s">
        <v>0</v>
      </c>
      <c r="C42" s="369">
        <f>SUM(C43:C44)</f>
        <v>390988.33022999996</v>
      </c>
      <c r="D42" s="456">
        <f>SUM(D43:D44)</f>
        <v>1478717.86492986</v>
      </c>
      <c r="E42" s="213"/>
      <c r="H42" s="206"/>
    </row>
    <row r="43" spans="2:8" s="65" customFormat="1" ht="16.5" customHeight="1">
      <c r="B43" s="69" t="s">
        <v>24</v>
      </c>
      <c r="C43" s="370">
        <v>289190.33975</v>
      </c>
      <c r="D43" s="455">
        <f>ROUND(+C43*$E$9,8)</f>
        <v>1093717.8649345</v>
      </c>
      <c r="E43" s="213"/>
      <c r="F43" s="352"/>
      <c r="H43" s="206"/>
    </row>
    <row r="44" spans="2:8" s="65" customFormat="1" ht="16.5" customHeight="1">
      <c r="B44" s="69" t="s">
        <v>25</v>
      </c>
      <c r="C44" s="370">
        <v>101797.99048</v>
      </c>
      <c r="D44" s="455">
        <f>ROUND(+C44*$E$9,8)</f>
        <v>384999.99999536</v>
      </c>
      <c r="E44" s="213"/>
      <c r="F44" s="352"/>
      <c r="H44" s="206"/>
    </row>
    <row r="45" spans="2:8" s="65" customFormat="1" ht="12" customHeight="1">
      <c r="B45" s="69"/>
      <c r="C45" s="370"/>
      <c r="D45" s="455"/>
      <c r="E45" s="213"/>
      <c r="H45" s="206"/>
    </row>
    <row r="46" spans="2:8" s="65" customFormat="1" ht="16.5" customHeight="1">
      <c r="B46" s="353" t="s">
        <v>156</v>
      </c>
      <c r="C46" s="369">
        <f>+C47</f>
        <v>626064.6157</v>
      </c>
      <c r="D46" s="456">
        <f>+D47</f>
        <v>2367776.3765774</v>
      </c>
      <c r="E46" s="215"/>
      <c r="F46" s="107"/>
      <c r="H46" s="206"/>
    </row>
    <row r="47" spans="2:8" s="65" customFormat="1" ht="16.5" customHeight="1">
      <c r="B47" s="69" t="s">
        <v>24</v>
      </c>
      <c r="C47" s="370">
        <v>626064.6157</v>
      </c>
      <c r="D47" s="455">
        <f>ROUND(+C47*$E$9,8)</f>
        <v>2367776.3765774</v>
      </c>
      <c r="E47" s="215"/>
      <c r="F47" s="344"/>
      <c r="H47" s="206"/>
    </row>
    <row r="48" spans="2:8" s="65" customFormat="1" ht="9.75" customHeight="1">
      <c r="B48" s="68"/>
      <c r="C48" s="377"/>
      <c r="D48" s="454"/>
      <c r="H48" s="206"/>
    </row>
    <row r="49" spans="2:8" s="65" customFormat="1" ht="15" customHeight="1">
      <c r="B49" s="630" t="s">
        <v>60</v>
      </c>
      <c r="C49" s="625">
        <f>+C42+C46</f>
        <v>1017052.9459299999</v>
      </c>
      <c r="D49" s="642">
        <f>+D42+D46</f>
        <v>3846494.24150726</v>
      </c>
      <c r="H49" s="206"/>
    </row>
    <row r="50" spans="2:8" s="80" customFormat="1" ht="15" customHeight="1">
      <c r="B50" s="631"/>
      <c r="C50" s="626"/>
      <c r="D50" s="643"/>
      <c r="H50" s="202"/>
    </row>
    <row r="51" ht="4.5" customHeight="1"/>
    <row r="52" spans="3:4" ht="12.75">
      <c r="C52" s="420"/>
      <c r="D52" s="239"/>
    </row>
    <row r="53" ht="12.75">
      <c r="C53" s="165"/>
    </row>
    <row r="56" ht="12.75">
      <c r="C56" s="165"/>
    </row>
  </sheetData>
  <sheetProtection/>
  <mergeCells count="14">
    <mergeCell ref="B49:B50"/>
    <mergeCell ref="C49:C50"/>
    <mergeCell ref="D49:D50"/>
    <mergeCell ref="B39:B40"/>
    <mergeCell ref="C11:C12"/>
    <mergeCell ref="B24:B25"/>
    <mergeCell ref="C39:C40"/>
    <mergeCell ref="D39:D40"/>
    <mergeCell ref="B10:D10"/>
    <mergeCell ref="C24:C25"/>
    <mergeCell ref="D11:D12"/>
    <mergeCell ref="B11:B12"/>
    <mergeCell ref="B38:D38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2024-04-17T11:17:14Z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