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1600" windowHeight="9735" activeTab="0"/>
  </bookViews>
  <sheets>
    <sheet name="Indice" sheetId="1" r:id="rId1"/>
    <sheet name="Portada" sheetId="2" r:id="rId2"/>
    <sheet name="Resumen" sheetId="3" r:id="rId3"/>
    <sheet name="Resumen-Gráficos" sheetId="4" r:id="rId4"/>
    <sheet name="DGRGL-C1" sheetId="5" r:id="rId5"/>
    <sheet name="DGRGL-C2" sheetId="6" r:id="rId6"/>
    <sheet name="DGRGL-C3" sheetId="7" r:id="rId7"/>
    <sheet name="DGRGL-C4" sheetId="8" r:id="rId8"/>
    <sheet name="DGRGL-C5" sheetId="9" r:id="rId9"/>
    <sheet name="DGRGL-C6" sheetId="10" r:id="rId10"/>
    <sheet name="DGRGL-C7" sheetId="11" r:id="rId11"/>
  </sheets>
  <definedNames>
    <definedName name="_xlnm.Print_Area" localSheetId="4">'DGRGL-C1'!$B$1:$D$52</definedName>
    <definedName name="_xlnm.Print_Area" localSheetId="5">'DGRGL-C2'!$B$1:$E$26</definedName>
    <definedName name="_xlnm.Print_Area" localSheetId="6">'DGRGL-C3'!$B$1:$E$51</definedName>
    <definedName name="_xlnm.Print_Area" localSheetId="7">'DGRGL-C4'!$B$1:$E$66</definedName>
    <definedName name="_xlnm.Print_Area" localSheetId="8">'DGRGL-C5'!$B$1:$D$118</definedName>
    <definedName name="_xlnm.Print_Area" localSheetId="9">'DGRGL-C6'!$A$1:$D$179</definedName>
    <definedName name="_xlnm.Print_Area" localSheetId="10">'DGRGL-C7'!$B$5:$N$40</definedName>
    <definedName name="_xlnm.Print_Area" localSheetId="1">'Portada'!$B$1:$H$36</definedName>
    <definedName name="_xlnm.Print_Area" localSheetId="2">'Resumen'!$G$18:$J$31</definedName>
    <definedName name="_xlnm.Print_Area" localSheetId="3">'Resumen-Gráficos'!$A$1:$O$53</definedName>
    <definedName name="Nueox">#REF!</definedName>
    <definedName name="nuevo">'DGRGL-C7'!$B$51</definedName>
    <definedName name="_xlnm.Print_Titles" localSheetId="8">'DGRGL-C5'!$1:$3</definedName>
  </definedNames>
  <calcPr fullCalcOnLoad="1"/>
</workbook>
</file>

<file path=xl/sharedStrings.xml><?xml version="1.0" encoding="utf-8"?>
<sst xmlns="http://schemas.openxmlformats.org/spreadsheetml/2006/main" count="551" uniqueCount="334">
  <si>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</si>
  <si>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</si>
  <si>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</si>
  <si>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</si>
  <si>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</si>
  <si>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</si>
  <si>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</si>
  <si>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</si>
  <si>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</si>
  <si>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</si>
  <si>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</si>
  <si>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</si>
  <si>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http://www.mef.gob.pe/index.php?option=com_content&amp;view=article&amp;id=2031&amp;Itemid=101432&amp;lang=es</t>
  </si>
  <si>
    <t>US dólares</t>
  </si>
  <si>
    <t>TOTAL</t>
  </si>
  <si>
    <t>TIPO DE DEUDA</t>
  </si>
  <si>
    <t xml:space="preserve">     TOTAL 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</si>
  <si>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</si>
  <si>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</si>
  <si>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</si>
  <si>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</si>
  <si>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</si>
  <si>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</si>
  <si>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</si>
  <si>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</si>
  <si>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</si>
  <si>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</si>
  <si>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</si>
  <si>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</si>
  <si>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</si>
  <si>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</si>
  <si>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</si>
  <si>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</si>
  <si>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</si>
  <si>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</si>
  <si>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</si>
  <si>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</si>
  <si>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</si>
  <si>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</si>
  <si>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</si>
  <si>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</si>
  <si>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</si>
  <si>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</si>
  <si>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</si>
  <si>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</si>
  <si>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>EVOLUCIÓN DE LA DEUDA DE GR-GL</t>
  </si>
  <si>
    <t>Corto Plazo</t>
  </si>
  <si>
    <t>Mediano y Largo Plazo</t>
  </si>
  <si>
    <t>PLAZO</t>
  </si>
  <si>
    <t xml:space="preserve"> CORTO PLAZO</t>
  </si>
  <si>
    <t xml:space="preserve"> MEDIANO Y LARGO PLAZO 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</si>
  <si>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</si>
  <si>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</si>
  <si>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</si>
  <si>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</si>
  <si>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</si>
  <si>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</si>
  <si>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</si>
  <si>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</si>
  <si>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Nota</t>
  </si>
  <si>
    <t>En algunos cuadros el total no coincide con la suma de los componentes, debido al redondeo de las cifras.</t>
  </si>
  <si>
    <t>Sistema Integrado de Gestión y Administración de la Deuda-SIAD</t>
  </si>
  <si>
    <t xml:space="preserve">Evolución de la Deuda </t>
  </si>
  <si>
    <t>Sistema Financiero Nacional</t>
  </si>
  <si>
    <t>DE MEDIANO Y LARGO PLAZO</t>
  </si>
  <si>
    <t xml:space="preserve"> DEUDA EXTERNA   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</si>
  <si>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</si>
  <si>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</si>
  <si>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</si>
  <si>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</si>
  <si>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</si>
  <si>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</si>
  <si>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</si>
  <si>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</si>
  <si>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</si>
  <si>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(Miles de US dólares)</t>
  </si>
  <si>
    <t>Amt.</t>
  </si>
  <si>
    <t>Int.</t>
  </si>
  <si>
    <t>DE CORTO Y MEDIANO Y LARGO PLAZO</t>
  </si>
  <si>
    <t>POR PLAZO Y SECTOR INSTITUCIONAL</t>
  </si>
  <si>
    <t>I.  GOBIERNOS REGIONALES</t>
  </si>
  <si>
    <t>II.  GOBIERNOS LOCALES</t>
  </si>
  <si>
    <t xml:space="preserve">     Otras Fuentes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</si>
  <si>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</si>
  <si>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</si>
  <si>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</si>
  <si>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</si>
  <si>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BONOS   </t>
  </si>
  <si>
    <t xml:space="preserve">     Gobiernos Locales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</si>
  <si>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</si>
  <si>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</si>
  <si>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</si>
  <si>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</si>
  <si>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Deuda Externa</t>
  </si>
  <si>
    <t>Deuda Interna</t>
  </si>
  <si>
    <t>Período</t>
  </si>
  <si>
    <t>Otros</t>
  </si>
  <si>
    <t>Sector Institucional / Deudor</t>
  </si>
  <si>
    <t>Gobierno Regional de Cusco</t>
  </si>
  <si>
    <t>Sector institucional / Deudor</t>
  </si>
  <si>
    <t>Cuadro 7</t>
  </si>
  <si>
    <t>POR SECTOR INSTITUCIONAL Y DEUDOR</t>
  </si>
  <si>
    <t>POR TIPO DE MONEDA Y SECTOR INSTITUCIONAL</t>
  </si>
  <si>
    <t xml:space="preserve">  Sector Institucional / Acreedor</t>
  </si>
  <si>
    <t>Cuadro 1A</t>
  </si>
  <si>
    <t>Cuadro 3A</t>
  </si>
  <si>
    <t>Cuadro 4A</t>
  </si>
  <si>
    <t>Cuadro 5A</t>
  </si>
  <si>
    <t>Cuadro 6A</t>
  </si>
  <si>
    <t>Cuadro 7A</t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</si>
  <si>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</si>
  <si>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</si>
  <si>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</si>
  <si>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</si>
  <si>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</si>
  <si>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</si>
  <si>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r>
      <t xml:space="preserve">II. Gobiernos Locales 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</si>
  <si>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</si>
  <si>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</si>
  <si>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</si>
  <si>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   Cooperativa</t>
  </si>
  <si>
    <t>G.R</t>
  </si>
  <si>
    <t xml:space="preserve">I. Gobiernos Regionales   </t>
  </si>
  <si>
    <t>Gobierno Regional de Moquegua</t>
  </si>
  <si>
    <t>Plazo / Sector Institucional</t>
  </si>
  <si>
    <t>POR TIPO DE DEUDA Y SECTOR INSTITUCIONAL</t>
  </si>
  <si>
    <t>SERVICIO PROYECTADO POR TIPO DE DEUDA</t>
  </si>
  <si>
    <t xml:space="preserve">       Cooperativa Santo Cristo de Bagazán</t>
  </si>
  <si>
    <t>Considera deuda de corto plazo y deuda de mediano y largo plazo</t>
  </si>
  <si>
    <t>Tipo de Deuda /                           Sector Institucional</t>
  </si>
  <si>
    <t>Tipo de Instrumento /         Sector Institucional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</si>
  <si>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</si>
  <si>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</si>
  <si>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</si>
  <si>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</si>
  <si>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</si>
  <si>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</si>
  <si>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Tipo de cambio venta bancario al final del mes de diciembre, según la Superintendencia de Banca y Seguros- SBS</t>
  </si>
  <si>
    <r>
      <t xml:space="preserve"> DEUDA EXTERNA   </t>
    </r>
    <r>
      <rPr>
        <b/>
        <sz val="8"/>
        <rFont val="Arial"/>
        <family val="2"/>
      </rPr>
      <t>1/</t>
    </r>
  </si>
  <si>
    <t xml:space="preserve"> 1/  Deuda directa de la Municipalidad Metropolitana de Lima, con la garantía del Gobierno Nacional </t>
  </si>
  <si>
    <t xml:space="preserve"> 2/  Incluye deuda externa contratada por el Gobierno Nacional y trasladada a los Gobiernos Regionales </t>
  </si>
  <si>
    <t xml:space="preserve">      y Gobiernos Locales con Convenios de Traspasos de Recursos.</t>
  </si>
  <si>
    <t xml:space="preserve"> 1/  Incluye deuda externa contratada por el Gobierno Nacional y trasladada a los Gobiernos </t>
  </si>
  <si>
    <t xml:space="preserve">      Regionales y Gobiernos Locales con Convenios Traspasos de Recursos.</t>
  </si>
  <si>
    <t xml:space="preserve"> 1/  Incluye deuda con Convenios de Traspasos de Recursos.</t>
  </si>
  <si>
    <t xml:space="preserve">MEF   </t>
  </si>
  <si>
    <r>
      <t xml:space="preserve">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</si>
  <si>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r>
      <t xml:space="preserve">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</si>
  <si>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t>Banca Comercial</t>
  </si>
  <si>
    <t>BID</t>
  </si>
  <si>
    <t>BIRF</t>
  </si>
  <si>
    <t>Banca Estatal</t>
  </si>
  <si>
    <t>Banco de la Nación</t>
  </si>
  <si>
    <t>Banco Agropecuario</t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</si>
  <si>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</si>
  <si>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t xml:space="preserve"> 1/  Comprende la deuda con Convenio de Traspasos de Recursos.</t>
  </si>
  <si>
    <t xml:space="preserve"> 2/  Deuda derivada de la entrega de Certificados de  Inversión Pública Regional y Local (CIPRL).</t>
  </si>
  <si>
    <t>Banco de Comercio</t>
  </si>
  <si>
    <t>Otras Fuentes</t>
  </si>
  <si>
    <t xml:space="preserve"> 1/  Comprende, convenios de traspasos de recursos entre el MEF y cada Gobierno Regional. Además deuda derivada</t>
  </si>
  <si>
    <t xml:space="preserve">       de la entrega de Certificados de Inversión Pública Regional y Local (CIPRL).</t>
  </si>
  <si>
    <t xml:space="preserve"> 2/  Comprende deuda con garantía y sin garantía de Gobierno Nacional y Convenio de Traspaso de  Recursos. Además</t>
  </si>
  <si>
    <t xml:space="preserve">      deuda derivada de la entrega de Certificados de Inversión Pública Regional y Local (CIPRL). Los Gobiernos Locales</t>
  </si>
  <si>
    <t xml:space="preserve"> 1/  Incluye deuda derivada de la entrega de Certificados de  Inversión Pública Regional y Local (CIPRL).</t>
  </si>
  <si>
    <t>PROYECCIÓN DEL SERVICIO ANUAL - POR TIPO DE DEUDA</t>
  </si>
  <si>
    <r>
      <t xml:space="preserve">MEF </t>
    </r>
    <r>
      <rPr>
        <sz val="8"/>
        <rFont val="Arial"/>
        <family val="2"/>
      </rPr>
      <t xml:space="preserve"> 1/</t>
    </r>
  </si>
  <si>
    <t>Banco Interamericano de Desarrollo (BID)</t>
  </si>
  <si>
    <t xml:space="preserve"> 1/ Comprende: Convenios de Traspasos de Recursos, Certificado de  Inversión Pública Regional y Local  </t>
  </si>
  <si>
    <t xml:space="preserve">     (CIPRL) y deuda a FONAVI (PRINCIPAL).</t>
  </si>
  <si>
    <t>Banco Internacional de Reconstrucción y Fomento (BIRF)</t>
  </si>
  <si>
    <t xml:space="preserve"> 1/ Incluye Traspaso de Recursos, FONAVI, CIPRL</t>
  </si>
  <si>
    <t>Municipalidad Provincial de Lima</t>
  </si>
  <si>
    <t>Municipalidad Distrital de San Luis</t>
  </si>
  <si>
    <t>Municipalidad Provincial del Callao</t>
  </si>
  <si>
    <t>CUADROS RESUMEN</t>
  </si>
  <si>
    <t>RESUMEN GRÁFICOS</t>
  </si>
  <si>
    <t>Dólar Estadounidense (US$)</t>
  </si>
  <si>
    <t>Unión Económica y Monetaria Europea (EURO)</t>
  </si>
  <si>
    <t xml:space="preserve">           Tipo de Moneda /</t>
  </si>
  <si>
    <t xml:space="preserve">                       Sector Institucional</t>
  </si>
  <si>
    <t>Municipalidad Provincial de Huaral</t>
  </si>
  <si>
    <t>Municipalidad Distrital de Santiago</t>
  </si>
  <si>
    <t xml:space="preserve"> 3/  Deuda entre sectores interinstitucionales.</t>
  </si>
  <si>
    <r>
      <t xml:space="preserve">MEF  </t>
    </r>
    <r>
      <rPr>
        <b/>
        <sz val="8"/>
        <rFont val="Arial"/>
        <family val="2"/>
      </rPr>
      <t xml:space="preserve"> 3/   </t>
    </r>
  </si>
  <si>
    <t>Gobierno Regional de San Martin</t>
  </si>
  <si>
    <t>Municipalidad Provincial de Sullana</t>
  </si>
  <si>
    <t>Municipalidad Provincial de Trujillo</t>
  </si>
  <si>
    <t>Municipalidad Distrital de Yarinacocha</t>
  </si>
  <si>
    <t>Municipalidad Distrital de Pocollay</t>
  </si>
  <si>
    <t>Municipalidad Provincial de Maynas - Iquitos</t>
  </si>
  <si>
    <t>Municipalidad Distrital de Huayllay</t>
  </si>
  <si>
    <t>Municipalidad Distrital de Ticlacayan</t>
  </si>
  <si>
    <t>Municipalidad Distrital de Jacobo Hunter</t>
  </si>
  <si>
    <t>Municipalidad Distrital de Tinyahuarco</t>
  </si>
  <si>
    <t>Municipalidad Distrital de Chinchero</t>
  </si>
  <si>
    <t>Municipalidad Distrital de Nuevo Imperial</t>
  </si>
  <si>
    <t>Municipalidad Provincial de Sechura</t>
  </si>
  <si>
    <t>Municipalidad Provincial de Tacna</t>
  </si>
  <si>
    <t>Municipalidad Distrital de Bellavista</t>
  </si>
  <si>
    <t>Municipalidad Distrital de Sanagoran</t>
  </si>
  <si>
    <t>Municipalidad Provincial de Ucayali - Contamana</t>
  </si>
  <si>
    <t>Municipalidad Distrital de Orurillo</t>
  </si>
  <si>
    <t>Municipalidad Provincial de Tarma</t>
  </si>
  <si>
    <t>Municipalidad Distrital de Pacllon</t>
  </si>
  <si>
    <t>Municipalidad Provincial de Huancayo</t>
  </si>
  <si>
    <t>Municipalidad Distrital de Alto Selva Alegre</t>
  </si>
  <si>
    <t>Municipalidad Distrital de Lacabamba</t>
  </si>
  <si>
    <t>Municipalidad Distrital de Yura</t>
  </si>
  <si>
    <r>
      <t xml:space="preserve">MEF (Pago de Prestamos)   </t>
    </r>
  </si>
  <si>
    <t>Municipalidad Distrital de Campoverde</t>
  </si>
  <si>
    <t>Municipalidad Distrital de La Matanza</t>
  </si>
  <si>
    <t>Municipalidad Distrital de Huariaca</t>
  </si>
  <si>
    <t>Municipalidad Distrital de Culebras</t>
  </si>
  <si>
    <t>Municipalidad Distrital de Vargas Guerra</t>
  </si>
  <si>
    <t>Municipalidad Distrital de Quilahuani</t>
  </si>
  <si>
    <t>Municipalidad Distrital de Lurigancho (Chosica)</t>
  </si>
  <si>
    <t>Banco Pichincha</t>
  </si>
  <si>
    <t>Municipalidad Distrital de Chancay</t>
  </si>
  <si>
    <t>Gobierno Regional de Ancash</t>
  </si>
  <si>
    <t>Municipalidad Distrital de Ticllos</t>
  </si>
  <si>
    <t>Municipalidad Distrital de Pias</t>
  </si>
  <si>
    <t>Municipalidad Distrital de Orcopampa</t>
  </si>
  <si>
    <t>Municipalidad Distrital de Chilcaymarca</t>
  </si>
  <si>
    <t>Municipalidad Distrital de San Juan</t>
  </si>
  <si>
    <t>Gobierno Regional de Arequipa</t>
  </si>
  <si>
    <t>Gobierno Regional de Cajamarca</t>
  </si>
  <si>
    <t>Gobierno Regional de Loreto</t>
  </si>
  <si>
    <t>Dirección de Administración de Deuda, Contabilidad y Estadística -  Equipo de Trabajo de Estadística</t>
  </si>
  <si>
    <t>Dirección General del Tesoro Público</t>
  </si>
  <si>
    <t>Banco Internacional del Perú</t>
  </si>
  <si>
    <t>Gobierno Regional de Ica</t>
  </si>
  <si>
    <t>Municipalidad Distrital de Cayma</t>
  </si>
  <si>
    <t>Gobierno Regional de Ucayali</t>
  </si>
  <si>
    <t>Municipalidad Distrital de Sapallanga</t>
  </si>
  <si>
    <t>Municipalidad Provincial de Viru</t>
  </si>
  <si>
    <r>
      <t xml:space="preserve">Gobierno Nacional   </t>
    </r>
    <r>
      <rPr>
        <b/>
        <sz val="8"/>
        <rFont val="Arial"/>
        <family val="2"/>
      </rPr>
      <t>3/</t>
    </r>
  </si>
  <si>
    <t xml:space="preserve"> 3/  Se consideran las Universidades Públicas.</t>
  </si>
  <si>
    <r>
      <t xml:space="preserve">Gobierno Nacional   </t>
    </r>
    <r>
      <rPr>
        <b/>
        <sz val="8"/>
        <rFont val="Arial"/>
        <family val="2"/>
      </rPr>
      <t>1/</t>
    </r>
  </si>
  <si>
    <t xml:space="preserve"> 1/  Se consideran las Universidades Públicas.</t>
  </si>
  <si>
    <r>
      <t xml:space="preserve">Gobierno Nacional   </t>
    </r>
    <r>
      <rPr>
        <b/>
        <sz val="8"/>
        <rFont val="Arial"/>
        <family val="2"/>
      </rPr>
      <t>2/</t>
    </r>
  </si>
  <si>
    <t xml:space="preserve"> 2/  Se consideran las Universidades Públicas.</t>
  </si>
  <si>
    <r>
      <t xml:space="preserve">Gobiernos Nacional   </t>
    </r>
    <r>
      <rPr>
        <b/>
        <sz val="8"/>
        <rFont val="Arial"/>
        <family val="2"/>
      </rPr>
      <t>2/</t>
    </r>
  </si>
  <si>
    <r>
      <t xml:space="preserve">Gobiernos Regionales   </t>
    </r>
    <r>
      <rPr>
        <b/>
        <sz val="8"/>
        <rFont val="Arial"/>
        <family val="2"/>
      </rPr>
      <t>3/</t>
    </r>
  </si>
  <si>
    <t xml:space="preserve"> 3/  Deuda con Convenios de Traspasos de Recursos.</t>
  </si>
  <si>
    <t>III. GOBIERNO NACIONAL</t>
  </si>
  <si>
    <t>Universidades Públicas</t>
  </si>
  <si>
    <t>Gobierno Regional de Piura</t>
  </si>
  <si>
    <t>Gobierno Regional de La Libertad</t>
  </si>
  <si>
    <t>Gobierno Regional de Pasco</t>
  </si>
  <si>
    <t>Municipalidad Distrital de Islay</t>
  </si>
  <si>
    <t>Universidad Nacional de San Agustin</t>
  </si>
  <si>
    <r>
      <t xml:space="preserve">III. Gobierno Nacional   </t>
    </r>
    <r>
      <rPr>
        <b/>
        <sz val="8"/>
        <rFont val="Arial"/>
        <family val="2"/>
      </rPr>
      <t>3/</t>
    </r>
  </si>
  <si>
    <t xml:space="preserve"> 3/  Deuda derivada de la entrega de Certificados de Inversión Pública Regional y Local (CIPRL).</t>
  </si>
  <si>
    <r>
      <t xml:space="preserve">III. Gobierno Nacional   </t>
    </r>
    <r>
      <rPr>
        <b/>
        <sz val="8"/>
        <rFont val="Arial"/>
        <family val="2"/>
      </rPr>
      <t>1/ 2/</t>
    </r>
  </si>
  <si>
    <r>
      <t xml:space="preserve">Gobiernos Nacional   </t>
    </r>
    <r>
      <rPr>
        <sz val="8"/>
        <rFont val="Arial"/>
        <family val="2"/>
      </rPr>
      <t>1/</t>
    </r>
  </si>
  <si>
    <t>Gobierno Regional de Puno</t>
  </si>
  <si>
    <t>Municipalidad Distrital de Yauli</t>
  </si>
  <si>
    <t>Municipalidad Distrital de Santiago de Cao</t>
  </si>
  <si>
    <t>DEUDA DE LOS GOBIERNOS REGIONALES, GOBIERNOS LOCALES Y OTROS</t>
  </si>
  <si>
    <t>Comprende el saldo de la deuda de los Gobiernos Regionales, Gobiernos Locales y Otros (Universidades Públicas).</t>
  </si>
  <si>
    <t>Sistema Integrado de Administración Financiera del Sector Público (SIAF-SP), en el cual los Gobiernos Regionales, Gobiernos Locales y Otros registran su información.</t>
  </si>
  <si>
    <r>
      <t xml:space="preserve">Gobierno Nacional   </t>
    </r>
    <r>
      <rPr>
        <sz val="8"/>
        <rFont val="Arial"/>
        <family val="2"/>
      </rPr>
      <t>1/</t>
    </r>
  </si>
  <si>
    <t xml:space="preserve"> 1/  Se incluyen las Universidades Públicas.</t>
  </si>
  <si>
    <t>DEUDA DE GOBIERNOS REGIONALES, GOBIERNOS LOCALES Y OTROS</t>
  </si>
  <si>
    <t>DEUDA GOBIERNOS REGIONALES, GOBIERNOS LOCALES Y OTROS</t>
  </si>
  <si>
    <t>Municipalidad Distrital de Chirinos</t>
  </si>
  <si>
    <t>Gobierno Regional del Callao</t>
  </si>
  <si>
    <t>Gobierno Regional de Junín</t>
  </si>
  <si>
    <t>Tipo de Instrumento / Sector Institucional</t>
  </si>
  <si>
    <t>Tipo de Moneda /</t>
  </si>
  <si>
    <t>BBVA, Scotia y BCP Sindicado</t>
  </si>
  <si>
    <t>Municipalidad Provincial de Coronel Portillo</t>
  </si>
  <si>
    <t>BBVA Banco Continental</t>
  </si>
  <si>
    <t>Municipalidad Provincial de Cajamarca</t>
  </si>
  <si>
    <t>Municipalidad Distrital de Curimana</t>
  </si>
  <si>
    <t>Municipalidad Distrital de Madre de Dios</t>
  </si>
  <si>
    <t>Municipalidad Distrital de Zepita</t>
  </si>
  <si>
    <t>Municipalidad Distrital de La Unión</t>
  </si>
  <si>
    <t>Municipalidad Distrital de Pueblo Nuevo</t>
  </si>
  <si>
    <t>Banco Scotiabank</t>
  </si>
  <si>
    <t>BBVA Banco de Continental</t>
  </si>
  <si>
    <t>Municipalidad Distrital de San Jerónimo</t>
  </si>
  <si>
    <t>Municipalidad Distrital de los Baños del Inca</t>
  </si>
  <si>
    <t>Municipalidad Provincial de Acobamba</t>
  </si>
  <si>
    <t>Municipalidad Distrital de Coronel Gregorio Albarracín Lanchipa</t>
  </si>
  <si>
    <t>Municipalidad Provincial de Morropón - Chulucanas</t>
  </si>
  <si>
    <t>Municipalidad Distrital de Belén</t>
  </si>
  <si>
    <t>Municipalidad Provincial de Huarochirí - Matucana</t>
  </si>
  <si>
    <t>Municipalidad Distrital de Grocio Prado</t>
  </si>
  <si>
    <t>Gobierno Regional de Lima Provincias</t>
  </si>
  <si>
    <t>Municipalidad Distrital de San Marcos</t>
  </si>
  <si>
    <t>Municipalidad Distrital de Ite</t>
  </si>
  <si>
    <t>Municipalidad Provincial de Urubamba</t>
  </si>
  <si>
    <t>Municipalidad Distrital de Pichigua</t>
  </si>
  <si>
    <t>Municipalidad Distrital de San Juan Bautista</t>
  </si>
  <si>
    <t>Municipalidad Distrital de Salas</t>
  </si>
  <si>
    <t>Municipalidad Distrital de Pacanga</t>
  </si>
  <si>
    <t>Municipalidad Distrital de Yanacocha</t>
  </si>
  <si>
    <t>Universidad Nacional San Luis Gonzaga</t>
  </si>
  <si>
    <t>Municipalidad Distrital de la Perla</t>
  </si>
  <si>
    <t>Municipalidad Distrital de Livitaca</t>
  </si>
  <si>
    <t>Municipalidad Provincial del Cuzco</t>
  </si>
  <si>
    <t>Municipalidad Provincial del Chupaca</t>
  </si>
  <si>
    <t>Municipalidad Provincial de Contumaza</t>
  </si>
  <si>
    <t>Municipalidad Distrital de San Pedro de Chana</t>
  </si>
  <si>
    <t>Municipalidad Provincial de Yunguyo</t>
  </si>
  <si>
    <t>Municipalidad Provincial de Oyon</t>
  </si>
  <si>
    <t>Municipalidad Distrital de Constitución</t>
  </si>
  <si>
    <t>Municipalidad Distrital de Cachachi</t>
  </si>
  <si>
    <t>Municipalidad Distrital de Pilcomayo</t>
  </si>
  <si>
    <t>Municipalidad Distrital de Sayapullo</t>
  </si>
  <si>
    <t>Municipalidad Distrital de Cajacay</t>
  </si>
  <si>
    <t>a/</t>
  </si>
  <si>
    <t>Municipalidad Distrital de Saylla</t>
  </si>
  <si>
    <t>Municipalidad Distrital de Chao</t>
  </si>
  <si>
    <t>Municipalidad Distrital de San Francisco de Asis de Yarusyacan</t>
  </si>
  <si>
    <t>Municipalidad Distrital de Ubinas</t>
  </si>
  <si>
    <t>Municipalidad Distrital de Cachicadan</t>
  </si>
  <si>
    <t>Municipalidad Provincial de Chincha - Chincha Alta</t>
  </si>
  <si>
    <t>Municipalidad Distrital de Echarate</t>
  </si>
  <si>
    <t>Municipalidad Distrital de Paucarpata</t>
  </si>
  <si>
    <t>AL 31 DE JULIO DE 2022</t>
  </si>
  <si>
    <t>Al 31 de julio de 2022</t>
  </si>
  <si>
    <t>Municipalidad Distrital de Ventanilla</t>
  </si>
  <si>
    <t>Municipalidad Distrital de Dean Valdivia</t>
  </si>
  <si>
    <t>Municipalidad Distrital de El Tambo</t>
  </si>
  <si>
    <t>Municipalidad Distrital de Villa Rica</t>
  </si>
  <si>
    <t xml:space="preserve">      con deuda menor a US$ 104 mil, se agrupan en "Otros" e incluye a 43 entidades.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</si>
  <si>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US$ 92 mil, se agrupa en "Otros" e incluye a 45 entidades.</t>
    </r>
  </si>
  <si>
    <t>SERVICIO ANUAL - POR TIPO DE DEUDA - PERÍODO: DESDE AGOSTO 2022 AL 2040</t>
  </si>
  <si>
    <t>Período: Desde agosto 2022 al 2040</t>
  </si>
  <si>
    <t xml:space="preserve">          - Tipo de Cambio del 31 de julio de 2022. </t>
  </si>
  <si>
    <t xml:space="preserve"> a/  Servicio proyectado a partir del mes de agosto de 2022.</t>
  </si>
  <si>
    <t>Jul 2021</t>
  </si>
</sst>
</file>

<file path=xl/styles.xml><?xml version="1.0" encoding="utf-8"?>
<styleSheet xmlns="http://schemas.openxmlformats.org/spreadsheetml/2006/main">
  <numFmts count="67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###,###,###,###"/>
    <numFmt numFmtId="169" formatCode="###,###,###"/>
    <numFmt numFmtId="170" formatCode="_ * #,##0.0_ ;_ * \-#,##0.0_ ;_ * &quot;-&quot;??_ ;_ @_ "/>
    <numFmt numFmtId="171" formatCode="0.0%"/>
    <numFmt numFmtId="172" formatCode="_ * #,##0_ ;_ * \-#,##0_ ;_ * &quot;-&quot;??_ ;_ @_ "/>
    <numFmt numFmtId="173" formatCode="_ * #,##0_ ;_ * \-#,##0_ ;_ * &quot;0&quot;??_ ;_ @_ "/>
    <numFmt numFmtId="174" formatCode="_([$€]\ * #,##0.00_);_([$€]\ * \(#,##0.00\);_([$€]\ * &quot;-&quot;??_);_(@_)"/>
    <numFmt numFmtId="175" formatCode="[$-280A]d&quot; de &quot;mmmm&quot; de &quot;yyyy;@"/>
    <numFmt numFmtId="176" formatCode="0.0000"/>
    <numFmt numFmtId="177" formatCode="0.000"/>
    <numFmt numFmtId="178" formatCode="0.0"/>
    <numFmt numFmtId="179" formatCode="#,##0.0;[Red]\-#,##0.0"/>
    <numFmt numFmtId="180" formatCode="0.00000000"/>
    <numFmt numFmtId="181" formatCode="0.0000000000"/>
    <numFmt numFmtId="182" formatCode="0.000000"/>
    <numFmt numFmtId="183" formatCode="0.00000"/>
    <numFmt numFmtId="184" formatCode="###,###,###,###.00000"/>
    <numFmt numFmtId="185" formatCode="#,##0.000000000;[Red]\-#,##0.000000000"/>
    <numFmt numFmtId="186" formatCode="#,##0.000000000000000;[Red]\-#,##0.000000000000000"/>
    <numFmt numFmtId="187" formatCode="0.0000000"/>
    <numFmt numFmtId="188" formatCode="0.000000000"/>
    <numFmt numFmtId="189" formatCode="0.00000000000"/>
    <numFmt numFmtId="190" formatCode="0.000000000000"/>
    <numFmt numFmtId="191" formatCode="###,###,###,###.000"/>
    <numFmt numFmtId="192" formatCode="#,##0.00000;[Red]\-#,##0.00000"/>
    <numFmt numFmtId="193" formatCode="#,##0.00000000;[Red]\-#,##0.00000000"/>
    <numFmt numFmtId="194" formatCode="#,##0.0000000000;[Red]\-#,##0.0000000000"/>
    <numFmt numFmtId="195" formatCode="0.00000000000000"/>
    <numFmt numFmtId="196" formatCode="#,##0.0000000;[Red]\-#,##0.0000000"/>
    <numFmt numFmtId="197" formatCode="###,###,###,###.0000000"/>
    <numFmt numFmtId="198" formatCode="_ * #,##0.0000000000_ ;_ * \-#,##0.0000000000_ ;_ * &quot;-&quot;??????????_ ;_ @_ "/>
    <numFmt numFmtId="199" formatCode="0.0000000000000"/>
    <numFmt numFmtId="200" formatCode="###,###,###,###.000000000"/>
    <numFmt numFmtId="201" formatCode="#,##0.000000;[Red]\-#,##0.000000"/>
    <numFmt numFmtId="202" formatCode="#,##0.00000000000;[Red]\-#,##0.00000000000"/>
    <numFmt numFmtId="203" formatCode="#,##0.000000000000;[Red]\-#,##0.000000000000"/>
    <numFmt numFmtId="204" formatCode="#,##0.0"/>
    <numFmt numFmtId="205" formatCode="#,##0.00000"/>
    <numFmt numFmtId="206" formatCode="#,##0.000"/>
    <numFmt numFmtId="207" formatCode="#,##0.0000000"/>
    <numFmt numFmtId="208" formatCode="#,##0.00000000"/>
    <numFmt numFmtId="209" formatCode="#,##0.000000"/>
    <numFmt numFmtId="210" formatCode="#,##0.00000_ ;[Red]\-#,##0.00000\ "/>
    <numFmt numFmtId="211" formatCode="#,##0.0000000000_ ;[Red]\-#,##0.0000000000\ "/>
    <numFmt numFmtId="212" formatCode="#,##0.000;[Red]\-#,##0.000"/>
    <numFmt numFmtId="213" formatCode="#,##0.0000;[Red]\-#,##0.0000"/>
    <numFmt numFmtId="214" formatCode="#,##0.000000000000000_ ;[Red]\-#,##0.000000000000000\ "/>
    <numFmt numFmtId="215" formatCode="#,##0.00000000000000_ ;[Red]\-#,##0.00000000000000\ "/>
    <numFmt numFmtId="216" formatCode="#,##0.0000000000000_ ;[Red]\-#,##0.0000000000000\ "/>
    <numFmt numFmtId="217" formatCode="#,##0.000000000000_ ;[Red]\-#,##0.000000000000\ "/>
    <numFmt numFmtId="218" formatCode="#,##0.00000000000_ ;[Red]\-#,##0.00000000000\ "/>
    <numFmt numFmtId="219" formatCode="#,##0.000000000_ ;[Red]\-#,##0.000000000\ "/>
    <numFmt numFmtId="220" formatCode="#,##0.00000000_ ;[Red]\-#,##0.00000000\ "/>
    <numFmt numFmtId="221" formatCode="#,##0.0000000_ ;[Red]\-#,##0.0000000\ "/>
    <numFmt numFmtId="222" formatCode="#,##0.000000_ ;[Red]\-#,##0.000000\ 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7.5"/>
      <color indexed="8"/>
      <name val="Arial"/>
      <family val="0"/>
    </font>
    <font>
      <b/>
      <sz val="8.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11"/>
      <color theme="0" tint="-0.24997000396251678"/>
      <name val="Arial"/>
      <family val="2"/>
    </font>
    <font>
      <sz val="11"/>
      <color theme="0" tint="-0.149990007281303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>
        <color rgb="FF808080"/>
      </right>
      <top style="thin">
        <color indexed="2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4" fillId="28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8" fillId="30" borderId="0" applyNumberFormat="0" applyBorder="0" applyAlignment="0" applyProtection="0"/>
    <xf numFmtId="174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9" fillId="20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3" fillId="0" borderId="8" applyNumberFormat="0" applyFill="0" applyAlignment="0" applyProtection="0"/>
    <xf numFmtId="0" fontId="84" fillId="0" borderId="9" applyNumberFormat="0" applyFill="0" applyAlignment="0" applyProtection="0"/>
  </cellStyleXfs>
  <cellXfs count="60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0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indent="2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165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3" fillId="32" borderId="12" xfId="0" applyFont="1" applyFill="1" applyBorder="1" applyAlignment="1">
      <alignment horizontal="left" vertical="center" wrapText="1" readingOrder="1"/>
    </xf>
    <xf numFmtId="0" fontId="12" fillId="32" borderId="12" xfId="0" applyFont="1" applyFill="1" applyBorder="1" applyAlignment="1">
      <alignment horizontal="left" vertical="center" wrapText="1" readingOrder="1"/>
    </xf>
    <xf numFmtId="0" fontId="8" fillId="32" borderId="12" xfId="0" applyFont="1" applyFill="1" applyBorder="1" applyAlignment="1">
      <alignment horizontal="left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left" vertical="center" wrapText="1" readingOrder="1"/>
    </xf>
    <xf numFmtId="0" fontId="11" fillId="32" borderId="13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68" fontId="12" fillId="32" borderId="14" xfId="0" applyNumberFormat="1" applyFont="1" applyFill="1" applyBorder="1" applyAlignment="1">
      <alignment horizontal="right" textRotation="255" readingOrder="1"/>
    </xf>
    <xf numFmtId="0" fontId="11" fillId="32" borderId="14" xfId="0" applyFont="1" applyFill="1" applyBorder="1" applyAlignment="1">
      <alignment horizontal="left" vertical="center" wrapText="1" indent="5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0" fontId="11" fillId="32" borderId="14" xfId="0" applyFont="1" applyFill="1" applyBorder="1" applyAlignment="1">
      <alignment horizontal="left" vertical="center" wrapText="1" indent="3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12" fillId="32" borderId="14" xfId="0" applyFont="1" applyFill="1" applyBorder="1" applyAlignment="1">
      <alignment horizontal="left" vertical="center" wrapText="1" indent="3" readingOrder="1"/>
    </xf>
    <xf numFmtId="0" fontId="2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 applyProtection="1">
      <alignment horizontal="center" vertical="center" wrapText="1"/>
      <protection/>
    </xf>
    <xf numFmtId="165" fontId="2" fillId="32" borderId="0" xfId="49" applyFont="1" applyFill="1" applyAlignment="1">
      <alignment vertical="center"/>
    </xf>
    <xf numFmtId="0" fontId="21" fillId="32" borderId="0" xfId="0" applyFont="1" applyFill="1" applyBorder="1" applyAlignment="1">
      <alignment vertical="center"/>
    </xf>
    <xf numFmtId="165" fontId="21" fillId="32" borderId="0" xfId="49" applyFont="1" applyFill="1" applyBorder="1" applyAlignment="1">
      <alignment vertical="center"/>
    </xf>
    <xf numFmtId="165" fontId="22" fillId="32" borderId="0" xfId="49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>
      <alignment/>
    </xf>
    <xf numFmtId="0" fontId="13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168" fontId="5" fillId="33" borderId="14" xfId="0" applyNumberFormat="1" applyFont="1" applyFill="1" applyBorder="1" applyAlignment="1">
      <alignment horizontal="right" vertical="center" indent="3" readingOrder="1"/>
    </xf>
    <xf numFmtId="168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4" xfId="0" applyFont="1" applyFill="1" applyBorder="1" applyAlignment="1">
      <alignment horizontal="left" vertical="center" wrapText="1" indent="2" readingOrder="1"/>
    </xf>
    <xf numFmtId="168" fontId="10" fillId="33" borderId="14" xfId="0" applyNumberFormat="1" applyFont="1" applyFill="1" applyBorder="1" applyAlignment="1">
      <alignment horizontal="right" vertical="center" indent="3" readingOrder="1"/>
    </xf>
    <xf numFmtId="168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4" xfId="0" applyFont="1" applyFill="1" applyBorder="1" applyAlignment="1">
      <alignment horizontal="left" vertical="center" wrapText="1" indent="2" readingOrder="1"/>
    </xf>
    <xf numFmtId="168" fontId="11" fillId="33" borderId="14" xfId="0" applyNumberFormat="1" applyFont="1" applyFill="1" applyBorder="1" applyAlignment="1">
      <alignment horizontal="right" vertical="center" indent="3" readingOrder="1"/>
    </xf>
    <xf numFmtId="168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left" indent="3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4" xfId="0" applyFont="1" applyFill="1" applyBorder="1" applyAlignment="1">
      <alignment textRotation="255" readingOrder="1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 readingOrder="1"/>
    </xf>
    <xf numFmtId="168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68" fontId="17" fillId="33" borderId="0" xfId="0" applyNumberFormat="1" applyFont="1" applyFill="1" applyAlignment="1">
      <alignment/>
    </xf>
    <xf numFmtId="187" fontId="22" fillId="32" borderId="0" xfId="49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vertical="center"/>
    </xf>
    <xf numFmtId="38" fontId="5" fillId="33" borderId="17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10" fillId="33" borderId="12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>
      <alignment horizontal="left" vertical="center" wrapText="1" readingOrder="1"/>
    </xf>
    <xf numFmtId="165" fontId="17" fillId="33" borderId="0" xfId="0" applyNumberFormat="1" applyFont="1" applyFill="1" applyAlignment="1">
      <alignment/>
    </xf>
    <xf numFmtId="182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indent="1"/>
    </xf>
    <xf numFmtId="171" fontId="2" fillId="33" borderId="0" xfId="59" applyNumberFormat="1" applyFont="1" applyFill="1" applyBorder="1" applyAlignment="1">
      <alignment horizontal="left" vertical="center" indent="4"/>
    </xf>
    <xf numFmtId="0" fontId="6" fillId="33" borderId="19" xfId="0" applyFont="1" applyFill="1" applyBorder="1" applyAlignment="1">
      <alignment horizontal="center" vertical="center"/>
    </xf>
    <xf numFmtId="171" fontId="6" fillId="33" borderId="0" xfId="59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165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4" xfId="0" applyFont="1" applyFill="1" applyBorder="1" applyAlignment="1">
      <alignment horizontal="left" vertical="center" wrapText="1" indent="1" readingOrder="1"/>
    </xf>
    <xf numFmtId="0" fontId="2" fillId="33" borderId="0" xfId="56" applyFont="1" applyFill="1" applyAlignment="1">
      <alignment vertical="center"/>
      <protection/>
    </xf>
    <xf numFmtId="168" fontId="12" fillId="33" borderId="0" xfId="0" applyNumberFormat="1" applyFont="1" applyFill="1" applyAlignment="1">
      <alignment/>
    </xf>
    <xf numFmtId="0" fontId="26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168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8" fontId="12" fillId="33" borderId="0" xfId="0" applyNumberFormat="1" applyFont="1" applyFill="1" applyAlignment="1">
      <alignment horizontal="right" indent="4"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68" fontId="1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168" fontId="11" fillId="33" borderId="0" xfId="0" applyNumberFormat="1" applyFont="1" applyFill="1" applyAlignment="1">
      <alignment horizontal="center"/>
    </xf>
    <xf numFmtId="168" fontId="11" fillId="33" borderId="0" xfId="0" applyNumberFormat="1" applyFont="1" applyFill="1" applyAlignment="1">
      <alignment horizontal="right" indent="4"/>
    </xf>
    <xf numFmtId="168" fontId="12" fillId="33" borderId="0" xfId="0" applyNumberFormat="1" applyFont="1" applyFill="1" applyAlignment="1">
      <alignment vertical="center"/>
    </xf>
    <xf numFmtId="168" fontId="13" fillId="33" borderId="20" xfId="49" applyNumberFormat="1" applyFont="1" applyFill="1" applyBorder="1" applyAlignment="1">
      <alignment horizontal="right" indent="1"/>
    </xf>
    <xf numFmtId="168" fontId="13" fillId="33" borderId="21" xfId="49" applyNumberFormat="1" applyFont="1" applyFill="1" applyBorder="1" applyAlignment="1">
      <alignment horizontal="right" indent="1"/>
    </xf>
    <xf numFmtId="168" fontId="13" fillId="33" borderId="15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77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68" fontId="12" fillId="33" borderId="15" xfId="0" applyNumberFormat="1" applyFont="1" applyFill="1" applyBorder="1" applyAlignment="1">
      <alignment/>
    </xf>
    <xf numFmtId="168" fontId="12" fillId="33" borderId="21" xfId="0" applyNumberFormat="1" applyFont="1" applyFill="1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4" fontId="11" fillId="33" borderId="0" xfId="0" applyNumberFormat="1" applyFont="1" applyFill="1" applyAlignment="1">
      <alignment horizontal="center"/>
    </xf>
    <xf numFmtId="184" fontId="11" fillId="33" borderId="0" xfId="0" applyNumberFormat="1" applyFont="1" applyFill="1" applyAlignment="1">
      <alignment horizontal="right" indent="4"/>
    </xf>
    <xf numFmtId="182" fontId="12" fillId="33" borderId="0" xfId="0" applyNumberFormat="1" applyFont="1" applyFill="1" applyAlignment="1">
      <alignment horizontal="center"/>
    </xf>
    <xf numFmtId="176" fontId="12" fillId="33" borderId="0" xfId="0" applyNumberFormat="1" applyFont="1" applyFill="1" applyAlignment="1">
      <alignment horizont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68" fontId="5" fillId="33" borderId="0" xfId="49" applyNumberFormat="1" applyFont="1" applyFill="1" applyBorder="1" applyAlignment="1">
      <alignment horizontal="center"/>
    </xf>
    <xf numFmtId="168" fontId="12" fillId="33" borderId="20" xfId="0" applyNumberFormat="1" applyFont="1" applyFill="1" applyBorder="1" applyAlignment="1">
      <alignment/>
    </xf>
    <xf numFmtId="200" fontId="11" fillId="33" borderId="0" xfId="0" applyNumberFormat="1" applyFont="1" applyFill="1" applyAlignment="1">
      <alignment horizontal="center"/>
    </xf>
    <xf numFmtId="190" fontId="2" fillId="33" borderId="0" xfId="0" applyNumberFormat="1" applyFont="1" applyFill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/>
    </xf>
    <xf numFmtId="0" fontId="24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80" fontId="17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165" fontId="85" fillId="33" borderId="0" xfId="49" applyFont="1" applyFill="1" applyAlignment="1">
      <alignment horizontal="center"/>
    </xf>
    <xf numFmtId="0" fontId="12" fillId="0" borderId="0" xfId="0" applyFont="1" applyFill="1" applyAlignment="1">
      <alignment/>
    </xf>
    <xf numFmtId="187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4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80" fontId="6" fillId="33" borderId="0" xfId="49" applyNumberFormat="1" applyFont="1" applyFill="1" applyBorder="1" applyAlignment="1">
      <alignment vertical="center"/>
    </xf>
    <xf numFmtId="189" fontId="2" fillId="33" borderId="0" xfId="49" applyNumberFormat="1" applyFont="1" applyFill="1" applyAlignment="1">
      <alignment vertical="center"/>
    </xf>
    <xf numFmtId="188" fontId="10" fillId="33" borderId="0" xfId="0" applyNumberFormat="1" applyFont="1" applyFill="1" applyBorder="1" applyAlignment="1">
      <alignment horizontal="right" vertical="center" indent="1" readingOrder="1"/>
    </xf>
    <xf numFmtId="180" fontId="11" fillId="33" borderId="0" xfId="0" applyNumberFormat="1" applyFont="1" applyFill="1" applyAlignment="1">
      <alignment horizontal="center"/>
    </xf>
    <xf numFmtId="188" fontId="11" fillId="33" borderId="0" xfId="0" applyNumberFormat="1" applyFont="1" applyFill="1" applyAlignment="1">
      <alignment horizontal="center"/>
    </xf>
    <xf numFmtId="196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right" vertical="center"/>
    </xf>
    <xf numFmtId="192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87" fontId="17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horizontal="left" vertical="center" wrapText="1" readingOrder="1"/>
    </xf>
    <xf numFmtId="0" fontId="12" fillId="33" borderId="12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readingOrder="1"/>
    </xf>
    <xf numFmtId="188" fontId="2" fillId="33" borderId="0" xfId="0" applyNumberFormat="1" applyFont="1" applyFill="1" applyAlignment="1">
      <alignment vertical="center"/>
    </xf>
    <xf numFmtId="177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190" fontId="17" fillId="33" borderId="0" xfId="0" applyNumberFormat="1" applyFont="1" applyFill="1" applyAlignment="1">
      <alignment/>
    </xf>
    <xf numFmtId="168" fontId="86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69" fontId="17" fillId="32" borderId="0" xfId="0" applyNumberFormat="1" applyFont="1" applyFill="1" applyAlignment="1">
      <alignment/>
    </xf>
    <xf numFmtId="169" fontId="17" fillId="32" borderId="0" xfId="0" applyNumberFormat="1" applyFont="1" applyFill="1" applyBorder="1" applyAlignment="1">
      <alignment/>
    </xf>
    <xf numFmtId="178" fontId="17" fillId="32" borderId="0" xfId="0" applyNumberFormat="1" applyFont="1" applyFill="1" applyBorder="1" applyAlignment="1">
      <alignment/>
    </xf>
    <xf numFmtId="189" fontId="12" fillId="33" borderId="0" xfId="0" applyNumberFormat="1" applyFont="1" applyFill="1" applyAlignment="1">
      <alignment/>
    </xf>
    <xf numFmtId="197" fontId="12" fillId="33" borderId="0" xfId="0" applyNumberFormat="1" applyFont="1" applyFill="1" applyAlignment="1">
      <alignment/>
    </xf>
    <xf numFmtId="187" fontId="12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86" fillId="33" borderId="0" xfId="0" applyFont="1" applyFill="1" applyBorder="1" applyAlignment="1">
      <alignment/>
    </xf>
    <xf numFmtId="0" fontId="86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/>
    </xf>
    <xf numFmtId="0" fontId="86" fillId="33" borderId="0" xfId="0" applyFont="1" applyFill="1" applyBorder="1" applyAlignment="1">
      <alignment horizontal="left" indent="3"/>
    </xf>
    <xf numFmtId="0" fontId="17" fillId="33" borderId="0" xfId="0" applyFont="1" applyFill="1" applyBorder="1" applyAlignment="1">
      <alignment/>
    </xf>
    <xf numFmtId="165" fontId="2" fillId="32" borderId="0" xfId="49" applyFont="1" applyFill="1" applyBorder="1" applyAlignment="1">
      <alignment vertical="center"/>
    </xf>
    <xf numFmtId="188" fontId="2" fillId="32" borderId="0" xfId="49" applyNumberFormat="1" applyFont="1" applyFill="1" applyBorder="1" applyAlignment="1">
      <alignment vertical="center"/>
    </xf>
    <xf numFmtId="195" fontId="50" fillId="0" borderId="0" xfId="0" applyNumberFormat="1" applyFont="1" applyAlignment="1">
      <alignment/>
    </xf>
    <xf numFmtId="180" fontId="2" fillId="33" borderId="0" xfId="0" applyNumberFormat="1" applyFont="1" applyFill="1" applyBorder="1" applyAlignment="1">
      <alignment vertical="center"/>
    </xf>
    <xf numFmtId="198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165" fontId="9" fillId="33" borderId="0" xfId="49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70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72" fontId="9" fillId="32" borderId="0" xfId="49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165" fontId="9" fillId="32" borderId="0" xfId="0" applyNumberFormat="1" applyFont="1" applyFill="1" applyBorder="1" applyAlignment="1">
      <alignment vertical="center"/>
    </xf>
    <xf numFmtId="182" fontId="9" fillId="32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187" fontId="9" fillId="33" borderId="0" xfId="49" applyNumberFormat="1" applyFont="1" applyFill="1" applyBorder="1" applyAlignment="1">
      <alignment vertical="center"/>
    </xf>
    <xf numFmtId="188" fontId="2" fillId="32" borderId="0" xfId="0" applyNumberFormat="1" applyFont="1" applyFill="1" applyBorder="1" applyAlignment="1">
      <alignment vertical="center"/>
    </xf>
    <xf numFmtId="172" fontId="11" fillId="32" borderId="0" xfId="49" applyNumberFormat="1" applyFont="1" applyFill="1" applyBorder="1" applyAlignment="1">
      <alignment vertical="center"/>
    </xf>
    <xf numFmtId="171" fontId="2" fillId="33" borderId="0" xfId="59" applyNumberFormat="1" applyFont="1" applyFill="1" applyBorder="1" applyAlignment="1">
      <alignment horizontal="left" vertical="center" indent="5"/>
    </xf>
    <xf numFmtId="188" fontId="9" fillId="32" borderId="0" xfId="0" applyNumberFormat="1" applyFont="1" applyFill="1" applyBorder="1" applyAlignment="1">
      <alignment vertical="center"/>
    </xf>
    <xf numFmtId="173" fontId="2" fillId="32" borderId="0" xfId="49" applyNumberFormat="1" applyFont="1" applyFill="1" applyBorder="1" applyAlignment="1">
      <alignment horizontal="right" vertical="center"/>
    </xf>
    <xf numFmtId="173" fontId="2" fillId="32" borderId="0" xfId="49" applyNumberFormat="1" applyFont="1" applyFill="1" applyBorder="1" applyAlignment="1">
      <alignment horizontal="right" vertical="justify"/>
    </xf>
    <xf numFmtId="173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7" fillId="33" borderId="0" xfId="0" applyFont="1" applyFill="1" applyAlignment="1">
      <alignment/>
    </xf>
    <xf numFmtId="0" fontId="67" fillId="32" borderId="0" xfId="0" applyFont="1" applyFill="1" applyAlignment="1">
      <alignment/>
    </xf>
    <xf numFmtId="0" fontId="17" fillId="32" borderId="14" xfId="0" applyFont="1" applyFill="1" applyBorder="1" applyAlignment="1">
      <alignment horizontal="left" vertical="center" textRotation="255" readingOrder="1"/>
    </xf>
    <xf numFmtId="165" fontId="2" fillId="33" borderId="0" xfId="49" applyFont="1" applyFill="1" applyBorder="1" applyAlignment="1">
      <alignment vertical="center"/>
    </xf>
    <xf numFmtId="187" fontId="67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188" fontId="12" fillId="33" borderId="0" xfId="0" applyNumberFormat="1" applyFont="1" applyFill="1" applyAlignment="1">
      <alignment horizontal="center"/>
    </xf>
    <xf numFmtId="183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87" fontId="2" fillId="32" borderId="0" xfId="0" applyNumberFormat="1" applyFont="1" applyFill="1" applyBorder="1" applyAlignment="1">
      <alignment vertical="center"/>
    </xf>
    <xf numFmtId="193" fontId="17" fillId="33" borderId="0" xfId="0" applyNumberFormat="1" applyFont="1" applyFill="1" applyAlignment="1">
      <alignment/>
    </xf>
    <xf numFmtId="38" fontId="17" fillId="32" borderId="0" xfId="0" applyNumberFormat="1" applyFont="1" applyFill="1" applyAlignment="1">
      <alignment/>
    </xf>
    <xf numFmtId="185" fontId="17" fillId="32" borderId="0" xfId="0" applyNumberFormat="1" applyFont="1" applyFill="1" applyAlignment="1">
      <alignment/>
    </xf>
    <xf numFmtId="192" fontId="17" fillId="32" borderId="0" xfId="0" applyNumberFormat="1" applyFont="1" applyFill="1" applyAlignment="1">
      <alignment/>
    </xf>
    <xf numFmtId="194" fontId="17" fillId="32" borderId="0" xfId="0" applyNumberFormat="1" applyFont="1" applyFill="1" applyAlignment="1">
      <alignment/>
    </xf>
    <xf numFmtId="168" fontId="10" fillId="33" borderId="0" xfId="0" applyNumberFormat="1" applyFont="1" applyFill="1" applyBorder="1" applyAlignment="1">
      <alignment horizontal="center" vertical="center" readingOrder="1"/>
    </xf>
    <xf numFmtId="0" fontId="17" fillId="33" borderId="0" xfId="0" applyNumberFormat="1" applyFont="1" applyFill="1" applyAlignment="1">
      <alignment/>
    </xf>
    <xf numFmtId="188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"/>
    </xf>
    <xf numFmtId="0" fontId="87" fillId="33" borderId="23" xfId="0" applyFont="1" applyFill="1" applyBorder="1" applyAlignment="1">
      <alignment horizontal="left" vertical="center" indent="1"/>
    </xf>
    <xf numFmtId="187" fontId="88" fillId="33" borderId="0" xfId="49" applyNumberFormat="1" applyFont="1" applyFill="1" applyBorder="1" applyAlignment="1">
      <alignment vertical="center"/>
    </xf>
    <xf numFmtId="181" fontId="88" fillId="33" borderId="0" xfId="49" applyNumberFormat="1" applyFont="1" applyFill="1" applyBorder="1" applyAlignment="1">
      <alignment vertical="center"/>
    </xf>
    <xf numFmtId="183" fontId="88" fillId="33" borderId="0" xfId="49" applyNumberFormat="1" applyFont="1" applyFill="1" applyBorder="1" applyAlignment="1">
      <alignment vertical="center"/>
    </xf>
    <xf numFmtId="171" fontId="88" fillId="33" borderId="0" xfId="59" applyNumberFormat="1" applyFont="1" applyFill="1" applyBorder="1" applyAlignment="1">
      <alignment horizontal="center" vertical="center"/>
    </xf>
    <xf numFmtId="182" fontId="87" fillId="33" borderId="0" xfId="0" applyNumberFormat="1" applyFont="1" applyFill="1" applyBorder="1" applyAlignment="1">
      <alignment vertical="center"/>
    </xf>
    <xf numFmtId="181" fontId="87" fillId="33" borderId="0" xfId="0" applyNumberFormat="1" applyFont="1" applyFill="1" applyBorder="1" applyAlignment="1">
      <alignment vertical="center"/>
    </xf>
    <xf numFmtId="188" fontId="87" fillId="33" borderId="0" xfId="0" applyNumberFormat="1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187" fontId="87" fillId="32" borderId="0" xfId="0" applyNumberFormat="1" applyFont="1" applyFill="1" applyBorder="1" applyAlignment="1">
      <alignment vertical="center"/>
    </xf>
    <xf numFmtId="0" fontId="67" fillId="33" borderId="0" xfId="0" applyFont="1" applyFill="1" applyBorder="1" applyAlignment="1">
      <alignment horizontal="left"/>
    </xf>
    <xf numFmtId="179" fontId="67" fillId="33" borderId="0" xfId="0" applyNumberFormat="1" applyFont="1" applyFill="1" applyBorder="1" applyAlignment="1">
      <alignment horizontal="left"/>
    </xf>
    <xf numFmtId="201" fontId="67" fillId="33" borderId="0" xfId="0" applyNumberFormat="1" applyFont="1" applyFill="1" applyBorder="1" applyAlignment="1">
      <alignment horizontal="left"/>
    </xf>
    <xf numFmtId="38" fontId="86" fillId="33" borderId="0" xfId="49" applyNumberFormat="1" applyFont="1" applyFill="1" applyBorder="1" applyAlignment="1">
      <alignment vertical="center"/>
    </xf>
    <xf numFmtId="38" fontId="67" fillId="33" borderId="0" xfId="0" applyNumberFormat="1" applyFont="1" applyFill="1" applyBorder="1" applyAlignment="1">
      <alignment horizontal="center"/>
    </xf>
    <xf numFmtId="196" fontId="67" fillId="33" borderId="0" xfId="0" applyNumberFormat="1" applyFont="1" applyFill="1" applyBorder="1" applyAlignment="1">
      <alignment horizontal="left"/>
    </xf>
    <xf numFmtId="193" fontId="67" fillId="33" borderId="0" xfId="0" applyNumberFormat="1" applyFont="1" applyFill="1" applyAlignment="1">
      <alignment/>
    </xf>
    <xf numFmtId="0" fontId="67" fillId="32" borderId="0" xfId="0" applyFont="1" applyFill="1" applyAlignment="1">
      <alignment horizontal="left"/>
    </xf>
    <xf numFmtId="168" fontId="67" fillId="33" borderId="0" xfId="0" applyNumberFormat="1" applyFont="1" applyFill="1" applyAlignment="1">
      <alignment/>
    </xf>
    <xf numFmtId="183" fontId="67" fillId="33" borderId="0" xfId="0" applyNumberFormat="1" applyFont="1" applyFill="1" applyAlignment="1">
      <alignment/>
    </xf>
    <xf numFmtId="176" fontId="67" fillId="33" borderId="0" xfId="0" applyNumberFormat="1" applyFont="1" applyFill="1" applyAlignment="1">
      <alignment/>
    </xf>
    <xf numFmtId="165" fontId="67" fillId="33" borderId="0" xfId="49" applyFont="1" applyFill="1" applyAlignment="1">
      <alignment/>
    </xf>
    <xf numFmtId="0" fontId="86" fillId="33" borderId="0" xfId="0" applyNumberFormat="1" applyFont="1" applyFill="1" applyAlignment="1">
      <alignment horizontal="center"/>
    </xf>
    <xf numFmtId="0" fontId="8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165" fontId="0" fillId="33" borderId="0" xfId="49" applyFont="1" applyFill="1" applyAlignment="1">
      <alignment/>
    </xf>
    <xf numFmtId="0" fontId="13" fillId="33" borderId="12" xfId="0" applyFont="1" applyFill="1" applyBorder="1" applyAlignment="1">
      <alignment vertical="center"/>
    </xf>
    <xf numFmtId="177" fontId="90" fillId="33" borderId="0" xfId="0" applyNumberFormat="1" applyFont="1" applyFill="1" applyAlignment="1">
      <alignment horizontal="center" vertical="center"/>
    </xf>
    <xf numFmtId="177" fontId="91" fillId="33" borderId="0" xfId="0" applyNumberFormat="1" applyFont="1" applyFill="1" applyAlignment="1">
      <alignment horizontal="center" vertical="center"/>
    </xf>
    <xf numFmtId="38" fontId="13" fillId="33" borderId="17" xfId="49" applyNumberFormat="1" applyFont="1" applyFill="1" applyBorder="1" applyAlignment="1">
      <alignment horizontal="right" vertical="center" indent="2"/>
    </xf>
    <xf numFmtId="38" fontId="12" fillId="32" borderId="17" xfId="49" applyNumberFormat="1" applyFont="1" applyFill="1" applyBorder="1" applyAlignment="1">
      <alignment horizontal="right" vertical="center" indent="2"/>
    </xf>
    <xf numFmtId="38" fontId="10" fillId="32" borderId="17" xfId="49" applyNumberFormat="1" applyFont="1" applyFill="1" applyBorder="1" applyAlignment="1">
      <alignment horizontal="right" vertical="center" indent="2"/>
    </xf>
    <xf numFmtId="3" fontId="13" fillId="32" borderId="17" xfId="49" applyNumberFormat="1" applyFont="1" applyFill="1" applyBorder="1" applyAlignment="1">
      <alignment horizontal="right" vertical="center" indent="2"/>
    </xf>
    <xf numFmtId="3" fontId="10" fillId="32" borderId="17" xfId="49" applyNumberFormat="1" applyFont="1" applyFill="1" applyBorder="1" applyAlignment="1">
      <alignment horizontal="right" vertical="center" indent="2"/>
    </xf>
    <xf numFmtId="3" fontId="12" fillId="32" borderId="17" xfId="49" applyNumberFormat="1" applyFont="1" applyFill="1" applyBorder="1" applyAlignment="1">
      <alignment horizontal="right" vertical="center" indent="2"/>
    </xf>
    <xf numFmtId="0" fontId="28" fillId="33" borderId="0" xfId="46" applyFont="1" applyFill="1" applyAlignment="1" applyProtection="1">
      <alignment vertical="center"/>
      <protection/>
    </xf>
    <xf numFmtId="185" fontId="17" fillId="33" borderId="0" xfId="0" applyNumberFormat="1" applyFont="1" applyFill="1" applyAlignment="1">
      <alignment/>
    </xf>
    <xf numFmtId="168" fontId="13" fillId="33" borderId="12" xfId="0" applyNumberFormat="1" applyFont="1" applyFill="1" applyBorder="1" applyAlignment="1">
      <alignment horizontal="right" vertical="center" indent="2" readingOrder="1"/>
    </xf>
    <xf numFmtId="168" fontId="12" fillId="33" borderId="12" xfId="0" applyNumberFormat="1" applyFont="1" applyFill="1" applyBorder="1" applyAlignment="1">
      <alignment horizontal="right" vertical="center" indent="2" readingOrder="1"/>
    </xf>
    <xf numFmtId="168" fontId="10" fillId="33" borderId="13" xfId="0" applyNumberFormat="1" applyFont="1" applyFill="1" applyBorder="1" applyAlignment="1">
      <alignment horizontal="right" vertical="center" wrapText="1" indent="2" readingOrder="1"/>
    </xf>
    <xf numFmtId="168" fontId="11" fillId="33" borderId="12" xfId="0" applyNumberFormat="1" applyFont="1" applyFill="1" applyBorder="1" applyAlignment="1">
      <alignment horizontal="right" indent="2" readingOrder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indent="2" readingOrder="1"/>
    </xf>
    <xf numFmtId="3" fontId="12" fillId="32" borderId="12" xfId="0" applyNumberFormat="1" applyFont="1" applyFill="1" applyBorder="1" applyAlignment="1">
      <alignment horizontal="right" vertical="center" indent="2" readingOrder="1"/>
    </xf>
    <xf numFmtId="3" fontId="11" fillId="32" borderId="12" xfId="0" applyNumberFormat="1" applyFont="1" applyFill="1" applyBorder="1" applyAlignment="1">
      <alignment horizontal="right" indent="2" readingOrder="1"/>
    </xf>
    <xf numFmtId="0" fontId="5" fillId="33" borderId="0" xfId="0" applyFont="1" applyFill="1" applyAlignment="1" applyProtection="1">
      <alignment vertical="center"/>
      <protection/>
    </xf>
    <xf numFmtId="3" fontId="13" fillId="33" borderId="12" xfId="0" applyNumberFormat="1" applyFont="1" applyFill="1" applyBorder="1" applyAlignment="1">
      <alignment horizontal="right" indent="2" readingOrder="1"/>
    </xf>
    <xf numFmtId="3" fontId="11" fillId="32" borderId="13" xfId="0" applyNumberFormat="1" applyFont="1" applyFill="1" applyBorder="1" applyAlignment="1">
      <alignment horizontal="right" indent="2" readingOrder="1"/>
    </xf>
    <xf numFmtId="3" fontId="11" fillId="32" borderId="17" xfId="0" applyNumberFormat="1" applyFont="1" applyFill="1" applyBorder="1" applyAlignment="1">
      <alignment horizontal="right" indent="2" readingOrder="1"/>
    </xf>
    <xf numFmtId="3" fontId="11" fillId="32" borderId="21" xfId="0" applyNumberFormat="1" applyFont="1" applyFill="1" applyBorder="1" applyAlignment="1">
      <alignment horizontal="right" indent="2" readingOrder="1"/>
    </xf>
    <xf numFmtId="0" fontId="12" fillId="33" borderId="14" xfId="0" applyFont="1" applyFill="1" applyBorder="1" applyAlignment="1">
      <alignment horizontal="left" vertical="center" wrapText="1" indent="4" readingOrder="1"/>
    </xf>
    <xf numFmtId="0" fontId="5" fillId="32" borderId="14" xfId="0" applyFont="1" applyFill="1" applyBorder="1" applyAlignment="1">
      <alignment horizontal="left" vertical="center" wrapText="1" indent="5" readingOrder="1"/>
    </xf>
    <xf numFmtId="3" fontId="11" fillId="33" borderId="12" xfId="0" applyNumberFormat="1" applyFont="1" applyFill="1" applyBorder="1" applyAlignment="1">
      <alignment horizontal="right" indent="2" readingOrder="1"/>
    </xf>
    <xf numFmtId="3" fontId="5" fillId="32" borderId="12" xfId="0" applyNumberFormat="1" applyFont="1" applyFill="1" applyBorder="1" applyAlignment="1">
      <alignment horizontal="right" indent="2" readingOrder="1"/>
    </xf>
    <xf numFmtId="3" fontId="5" fillId="33" borderId="14" xfId="0" applyNumberFormat="1" applyFont="1" applyFill="1" applyBorder="1" applyAlignment="1">
      <alignment horizontal="right" vertical="center" indent="2" readingOrder="1"/>
    </xf>
    <xf numFmtId="3" fontId="10" fillId="33" borderId="14" xfId="0" applyNumberFormat="1" applyFont="1" applyFill="1" applyBorder="1" applyAlignment="1">
      <alignment horizontal="right" vertical="center" indent="2" readingOrder="1"/>
    </xf>
    <xf numFmtId="3" fontId="11" fillId="33" borderId="14" xfId="0" applyNumberFormat="1" applyFont="1" applyFill="1" applyBorder="1" applyAlignment="1">
      <alignment horizontal="right" vertical="center" indent="2" readingOrder="1"/>
    </xf>
    <xf numFmtId="3" fontId="12" fillId="33" borderId="14" xfId="0" applyNumberFormat="1" applyFont="1" applyFill="1" applyBorder="1" applyAlignment="1">
      <alignment horizontal="right" vertical="center" indent="2" readingOrder="1"/>
    </xf>
    <xf numFmtId="3" fontId="10" fillId="33" borderId="12" xfId="0" applyNumberFormat="1" applyFont="1" applyFill="1" applyBorder="1" applyAlignment="1">
      <alignment horizontal="right" vertical="center" indent="2" readingOrder="1"/>
    </xf>
    <xf numFmtId="3" fontId="11" fillId="33" borderId="12" xfId="0" applyNumberFormat="1" applyFont="1" applyFill="1" applyBorder="1" applyAlignment="1">
      <alignment horizontal="right" vertical="center" indent="2" readingOrder="1"/>
    </xf>
    <xf numFmtId="3" fontId="5" fillId="33" borderId="12" xfId="0" applyNumberFormat="1" applyFont="1" applyFill="1" applyBorder="1" applyAlignment="1">
      <alignment horizontal="right" vertical="center" indent="2" readingOrder="1"/>
    </xf>
    <xf numFmtId="3" fontId="10" fillId="0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vertical="center" indent="2" readingOrder="1"/>
    </xf>
    <xf numFmtId="3" fontId="11" fillId="33" borderId="13" xfId="0" applyNumberFormat="1" applyFont="1" applyFill="1" applyBorder="1" applyAlignment="1">
      <alignment horizontal="right" vertical="center" indent="2" readingOrder="1"/>
    </xf>
    <xf numFmtId="0" fontId="12" fillId="32" borderId="12" xfId="0" applyFont="1" applyFill="1" applyBorder="1" applyAlignment="1">
      <alignment horizontal="left" vertical="center" wrapText="1" indent="2" readingOrder="1"/>
    </xf>
    <xf numFmtId="0" fontId="11" fillId="33" borderId="14" xfId="0" applyFont="1" applyFill="1" applyBorder="1" applyAlignment="1">
      <alignment horizontal="left" vertical="center" indent="5" readingOrder="1"/>
    </xf>
    <xf numFmtId="0" fontId="10" fillId="33" borderId="14" xfId="0" applyFont="1" applyFill="1" applyBorder="1" applyAlignment="1">
      <alignment horizontal="left" vertical="center" indent="4" readingOrder="1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 applyProtection="1">
      <alignment horizontal="left"/>
      <protection/>
    </xf>
    <xf numFmtId="38" fontId="11" fillId="33" borderId="12" xfId="49" applyNumberFormat="1" applyFont="1" applyFill="1" applyBorder="1" applyAlignment="1">
      <alignment horizontal="right" vertical="center" indent="2"/>
    </xf>
    <xf numFmtId="38" fontId="12" fillId="33" borderId="12" xfId="49" applyNumberFormat="1" applyFont="1" applyFill="1" applyBorder="1" applyAlignment="1">
      <alignment horizontal="right" vertical="center" indent="2"/>
    </xf>
    <xf numFmtId="38" fontId="11" fillId="33" borderId="17" xfId="49" applyNumberFormat="1" applyFont="1" applyFill="1" applyBorder="1" applyAlignment="1">
      <alignment horizontal="right" vertical="center" indent="2"/>
    </xf>
    <xf numFmtId="38" fontId="12" fillId="33" borderId="17" xfId="49" applyNumberFormat="1" applyFont="1" applyFill="1" applyBorder="1" applyAlignment="1">
      <alignment horizontal="right" vertical="center" indent="2"/>
    </xf>
    <xf numFmtId="3" fontId="12" fillId="33" borderId="0" xfId="49" applyNumberFormat="1" applyFont="1" applyFill="1" applyBorder="1" applyAlignment="1">
      <alignment horizontal="right" indent="1"/>
    </xf>
    <xf numFmtId="3" fontId="12" fillId="33" borderId="17" xfId="49" applyNumberFormat="1" applyFont="1" applyFill="1" applyBorder="1" applyAlignment="1">
      <alignment horizontal="right" indent="1"/>
    </xf>
    <xf numFmtId="3" fontId="12" fillId="33" borderId="14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right" indent="1"/>
      <protection/>
    </xf>
    <xf numFmtId="0" fontId="13" fillId="33" borderId="22" xfId="0" applyFont="1" applyFill="1" applyBorder="1" applyAlignment="1" applyProtection="1">
      <alignment horizontal="right" indent="1"/>
      <protection/>
    </xf>
    <xf numFmtId="1" fontId="13" fillId="33" borderId="11" xfId="0" applyNumberFormat="1" applyFont="1" applyFill="1" applyBorder="1" applyAlignment="1" applyProtection="1">
      <alignment horizontal="right" indent="1"/>
      <protection/>
    </xf>
    <xf numFmtId="3" fontId="12" fillId="33" borderId="15" xfId="0" applyNumberFormat="1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3" fontId="12" fillId="33" borderId="21" xfId="0" applyNumberFormat="1" applyFont="1" applyFill="1" applyBorder="1" applyAlignment="1">
      <alignment horizontal="right" indent="1"/>
    </xf>
    <xf numFmtId="204" fontId="2" fillId="33" borderId="0" xfId="49" applyNumberFormat="1" applyFont="1" applyFill="1" applyBorder="1" applyAlignment="1">
      <alignment vertical="center"/>
    </xf>
    <xf numFmtId="204" fontId="6" fillId="33" borderId="25" xfId="49" applyNumberFormat="1" applyFont="1" applyFill="1" applyBorder="1" applyAlignment="1">
      <alignment vertical="center"/>
    </xf>
    <xf numFmtId="204" fontId="2" fillId="33" borderId="0" xfId="49" applyNumberFormat="1" applyFont="1" applyFill="1" applyBorder="1" applyAlignment="1">
      <alignment horizontal="right" vertical="center"/>
    </xf>
    <xf numFmtId="204" fontId="6" fillId="33" borderId="25" xfId="49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right" vertical="center"/>
    </xf>
    <xf numFmtId="0" fontId="5" fillId="33" borderId="0" xfId="56" applyFont="1" applyFill="1" applyAlignment="1">
      <alignment vertical="center"/>
      <protection/>
    </xf>
    <xf numFmtId="0" fontId="92" fillId="32" borderId="0" xfId="46" applyFont="1" applyFill="1" applyAlignment="1" applyProtection="1">
      <alignment/>
      <protection/>
    </xf>
    <xf numFmtId="0" fontId="29" fillId="33" borderId="26" xfId="0" applyFont="1" applyFill="1" applyBorder="1" applyAlignment="1">
      <alignment horizontal="right" vertical="center" indent="3"/>
    </xf>
    <xf numFmtId="204" fontId="2" fillId="33" borderId="0" xfId="0" applyNumberFormat="1" applyFont="1" applyFill="1" applyBorder="1" applyAlignment="1">
      <alignment vertical="center"/>
    </xf>
    <xf numFmtId="204" fontId="6" fillId="33" borderId="25" xfId="0" applyNumberFormat="1" applyFont="1" applyFill="1" applyBorder="1" applyAlignment="1">
      <alignment vertical="center"/>
    </xf>
    <xf numFmtId="0" fontId="29" fillId="33" borderId="27" xfId="0" applyFont="1" applyFill="1" applyBorder="1" applyAlignment="1">
      <alignment horizontal="right" vertical="center" indent="3"/>
    </xf>
    <xf numFmtId="0" fontId="5" fillId="33" borderId="14" xfId="0" applyFont="1" applyFill="1" applyBorder="1" applyAlignment="1">
      <alignment horizontal="left" vertical="center" indent="3" readingOrder="1"/>
    </xf>
    <xf numFmtId="0" fontId="5" fillId="33" borderId="14" xfId="0" applyFont="1" applyFill="1" applyBorder="1" applyAlignment="1">
      <alignment horizontal="left" vertical="center" readingOrder="1"/>
    </xf>
    <xf numFmtId="0" fontId="10" fillId="33" borderId="14" xfId="0" applyFont="1" applyFill="1" applyBorder="1" applyAlignment="1">
      <alignment horizontal="left" vertical="center" indent="2" readingOrder="1"/>
    </xf>
    <xf numFmtId="0" fontId="5" fillId="33" borderId="14" xfId="0" applyFont="1" applyFill="1" applyBorder="1" applyAlignment="1">
      <alignment horizontal="left" vertical="center" indent="2" readingOrder="1"/>
    </xf>
    <xf numFmtId="0" fontId="10" fillId="0" borderId="14" xfId="0" applyFont="1" applyFill="1" applyBorder="1" applyAlignment="1">
      <alignment horizontal="left" vertical="center" indent="4" readingOrder="1"/>
    </xf>
    <xf numFmtId="0" fontId="12" fillId="33" borderId="14" xfId="0" applyFont="1" applyFill="1" applyBorder="1" applyAlignment="1">
      <alignment horizontal="left" vertical="center" indent="2" readingOrder="1"/>
    </xf>
    <xf numFmtId="0" fontId="11" fillId="33" borderId="14" xfId="0" applyFont="1" applyFill="1" applyBorder="1" applyAlignment="1">
      <alignment horizontal="left" vertical="center" indent="2" readingOrder="1"/>
    </xf>
    <xf numFmtId="0" fontId="10" fillId="33" borderId="14" xfId="0" applyFont="1" applyFill="1" applyBorder="1" applyAlignment="1">
      <alignment horizontal="left" vertical="center" indent="3" readingOrder="1"/>
    </xf>
    <xf numFmtId="0" fontId="2" fillId="33" borderId="18" xfId="0" applyFont="1" applyFill="1" applyBorder="1" applyAlignment="1">
      <alignment horizontal="left" vertical="center" wrapText="1" indent="1"/>
    </xf>
    <xf numFmtId="0" fontId="29" fillId="33" borderId="18" xfId="0" applyFont="1" applyFill="1" applyBorder="1" applyAlignment="1">
      <alignment horizontal="center" vertical="center"/>
    </xf>
    <xf numFmtId="204" fontId="2" fillId="33" borderId="25" xfId="49" applyNumberFormat="1" applyFont="1" applyFill="1" applyBorder="1" applyAlignment="1">
      <alignment vertical="center"/>
    </xf>
    <xf numFmtId="0" fontId="29" fillId="33" borderId="26" xfId="0" applyFont="1" applyFill="1" applyBorder="1" applyAlignment="1">
      <alignment horizontal="right" vertical="center" indent="2"/>
    </xf>
    <xf numFmtId="204" fontId="6" fillId="33" borderId="26" xfId="49" applyNumberFormat="1" applyFont="1" applyFill="1" applyBorder="1" applyAlignment="1">
      <alignment horizontal="right" vertical="center" indent="2"/>
    </xf>
    <xf numFmtId="204" fontId="6" fillId="33" borderId="28" xfId="49" applyNumberFormat="1" applyFont="1" applyFill="1" applyBorder="1" applyAlignment="1">
      <alignment horizontal="right" vertical="center" indent="2"/>
    </xf>
    <xf numFmtId="0" fontId="11" fillId="33" borderId="14" xfId="0" applyFont="1" applyFill="1" applyBorder="1" applyAlignment="1">
      <alignment horizontal="left" indent="4"/>
    </xf>
    <xf numFmtId="0" fontId="93" fillId="32" borderId="0" xfId="0" applyFont="1" applyFill="1" applyAlignment="1">
      <alignment/>
    </xf>
    <xf numFmtId="189" fontId="80" fillId="33" borderId="0" xfId="0" applyNumberFormat="1" applyFont="1" applyFill="1" applyAlignment="1">
      <alignment/>
    </xf>
    <xf numFmtId="0" fontId="80" fillId="32" borderId="0" xfId="0" applyFont="1" applyFill="1" applyAlignment="1">
      <alignment/>
    </xf>
    <xf numFmtId="182" fontId="80" fillId="33" borderId="0" xfId="0" applyNumberFormat="1" applyFont="1" applyFill="1" applyAlignment="1">
      <alignment/>
    </xf>
    <xf numFmtId="181" fontId="80" fillId="33" borderId="0" xfId="0" applyNumberFormat="1" applyFont="1" applyFill="1" applyAlignment="1">
      <alignment/>
    </xf>
    <xf numFmtId="184" fontId="85" fillId="32" borderId="0" xfId="0" applyNumberFormat="1" applyFont="1" applyFill="1" applyBorder="1" applyAlignment="1">
      <alignment horizontal="right" indent="3" readingOrder="1"/>
    </xf>
    <xf numFmtId="0" fontId="93" fillId="32" borderId="0" xfId="0" applyFont="1" applyFill="1" applyBorder="1" applyAlignment="1">
      <alignment horizontal="left" vertical="center" wrapText="1" readingOrder="1"/>
    </xf>
    <xf numFmtId="169" fontId="93" fillId="32" borderId="0" xfId="0" applyNumberFormat="1" applyFont="1" applyFill="1" applyBorder="1" applyAlignment="1">
      <alignment horizontal="left" vertical="center" wrapText="1" readingOrder="1"/>
    </xf>
    <xf numFmtId="188" fontId="93" fillId="32" borderId="0" xfId="0" applyNumberFormat="1" applyFont="1" applyFill="1" applyBorder="1" applyAlignment="1">
      <alignment horizontal="left" vertical="center" wrapText="1" readingOrder="1"/>
    </xf>
    <xf numFmtId="188" fontId="80" fillId="32" borderId="0" xfId="0" applyNumberFormat="1" applyFont="1" applyFill="1" applyAlignment="1">
      <alignment/>
    </xf>
    <xf numFmtId="180" fontId="80" fillId="32" borderId="0" xfId="0" applyNumberFormat="1" applyFont="1" applyFill="1" applyAlignment="1">
      <alignment/>
    </xf>
    <xf numFmtId="0" fontId="80" fillId="33" borderId="0" xfId="0" applyFont="1" applyFill="1" applyAlignment="1">
      <alignment/>
    </xf>
    <xf numFmtId="168" fontId="80" fillId="33" borderId="0" xfId="0" applyNumberFormat="1" applyFont="1" applyFill="1" applyAlignment="1">
      <alignment/>
    </xf>
    <xf numFmtId="184" fontId="80" fillId="33" borderId="0" xfId="0" applyNumberFormat="1" applyFont="1" applyFill="1" applyAlignment="1">
      <alignment/>
    </xf>
    <xf numFmtId="188" fontId="80" fillId="33" borderId="0" xfId="0" applyNumberFormat="1" applyFont="1" applyFill="1" applyAlignment="1">
      <alignment/>
    </xf>
    <xf numFmtId="199" fontId="80" fillId="33" borderId="0" xfId="0" applyNumberFormat="1" applyFont="1" applyFill="1" applyAlignment="1">
      <alignment/>
    </xf>
    <xf numFmtId="0" fontId="94" fillId="33" borderId="0" xfId="0" applyFont="1" applyFill="1" applyAlignment="1">
      <alignment vertical="center"/>
    </xf>
    <xf numFmtId="185" fontId="85" fillId="33" borderId="0" xfId="49" applyNumberFormat="1" applyFont="1" applyFill="1" applyBorder="1" applyAlignment="1">
      <alignment vertical="center"/>
    </xf>
    <xf numFmtId="0" fontId="95" fillId="33" borderId="0" xfId="0" applyFont="1" applyFill="1" applyAlignment="1">
      <alignment/>
    </xf>
    <xf numFmtId="0" fontId="85" fillId="33" borderId="0" xfId="0" applyFont="1" applyFill="1" applyAlignment="1">
      <alignment/>
    </xf>
    <xf numFmtId="185" fontId="85" fillId="33" borderId="0" xfId="0" applyNumberFormat="1" applyFont="1" applyFill="1" applyAlignment="1">
      <alignment/>
    </xf>
    <xf numFmtId="203" fontId="85" fillId="33" borderId="0" xfId="0" applyNumberFormat="1" applyFont="1" applyFill="1" applyAlignment="1">
      <alignment/>
    </xf>
    <xf numFmtId="193" fontId="85" fillId="33" borderId="0" xfId="0" applyNumberFormat="1" applyFont="1" applyFill="1" applyAlignment="1">
      <alignment/>
    </xf>
    <xf numFmtId="180" fontId="85" fillId="33" borderId="0" xfId="0" applyNumberFormat="1" applyFont="1" applyFill="1" applyAlignment="1">
      <alignment/>
    </xf>
    <xf numFmtId="194" fontId="85" fillId="33" borderId="0" xfId="0" applyNumberFormat="1" applyFont="1" applyFill="1" applyAlignment="1">
      <alignment/>
    </xf>
    <xf numFmtId="38" fontId="85" fillId="33" borderId="0" xfId="0" applyNumberFormat="1" applyFont="1" applyFill="1" applyAlignment="1">
      <alignment/>
    </xf>
    <xf numFmtId="186" fontId="85" fillId="33" borderId="0" xfId="0" applyNumberFormat="1" applyFont="1" applyFill="1" applyAlignment="1">
      <alignment/>
    </xf>
    <xf numFmtId="168" fontId="85" fillId="33" borderId="0" xfId="0" applyNumberFormat="1" applyFont="1" applyFill="1" applyAlignment="1">
      <alignment/>
    </xf>
    <xf numFmtId="168" fontId="96" fillId="33" borderId="0" xfId="0" applyNumberFormat="1" applyFont="1" applyFill="1" applyAlignment="1">
      <alignment/>
    </xf>
    <xf numFmtId="0" fontId="97" fillId="33" borderId="0" xfId="0" applyFont="1" applyFill="1" applyAlignment="1">
      <alignment vertical="center"/>
    </xf>
    <xf numFmtId="191" fontId="93" fillId="33" borderId="0" xfId="0" applyNumberFormat="1" applyFont="1" applyFill="1" applyAlignment="1">
      <alignment horizontal="center"/>
    </xf>
    <xf numFmtId="1" fontId="93" fillId="33" borderId="0" xfId="0" applyNumberFormat="1" applyFont="1" applyFill="1" applyAlignment="1">
      <alignment horizontal="center"/>
    </xf>
    <xf numFmtId="182" fontId="93" fillId="33" borderId="0" xfId="0" applyNumberFormat="1" applyFont="1" applyFill="1" applyAlignment="1">
      <alignment horizontal="center"/>
    </xf>
    <xf numFmtId="187" fontId="93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/>
    </xf>
    <xf numFmtId="181" fontId="93" fillId="33" borderId="0" xfId="0" applyNumberFormat="1" applyFont="1" applyFill="1" applyAlignment="1">
      <alignment horizontal="center"/>
    </xf>
    <xf numFmtId="184" fontId="93" fillId="33" borderId="0" xfId="0" applyNumberFormat="1" applyFont="1" applyFill="1" applyAlignment="1">
      <alignment horizontal="center"/>
    </xf>
    <xf numFmtId="0" fontId="85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 horizontal="right" indent="4"/>
    </xf>
    <xf numFmtId="168" fontId="85" fillId="33" borderId="0" xfId="0" applyNumberFormat="1" applyFont="1" applyFill="1" applyAlignment="1">
      <alignment horizontal="center"/>
    </xf>
    <xf numFmtId="181" fontId="85" fillId="33" borderId="0" xfId="0" applyNumberFormat="1" applyFont="1" applyFill="1" applyAlignment="1">
      <alignment horizontal="center"/>
    </xf>
    <xf numFmtId="182" fontId="85" fillId="33" borderId="0" xfId="49" applyNumberFormat="1" applyFont="1" applyFill="1" applyAlignment="1">
      <alignment horizontal="center"/>
    </xf>
    <xf numFmtId="187" fontId="85" fillId="33" borderId="0" xfId="0" applyNumberFormat="1" applyFont="1" applyFill="1" applyAlignment="1">
      <alignment horizontal="center"/>
    </xf>
    <xf numFmtId="180" fontId="85" fillId="33" borderId="0" xfId="0" applyNumberFormat="1" applyFont="1" applyFill="1" applyAlignment="1">
      <alignment horizontal="center"/>
    </xf>
    <xf numFmtId="168" fontId="85" fillId="33" borderId="0" xfId="0" applyNumberFormat="1" applyFont="1" applyFill="1" applyAlignment="1">
      <alignment horizontal="right" indent="4"/>
    </xf>
    <xf numFmtId="0" fontId="10" fillId="32" borderId="14" xfId="0" applyFont="1" applyFill="1" applyBorder="1" applyAlignment="1">
      <alignment horizontal="left" vertical="center" indent="5" readingOrder="1"/>
    </xf>
    <xf numFmtId="15" fontId="13" fillId="33" borderId="10" xfId="0" applyNumberFormat="1" applyFont="1" applyFill="1" applyBorder="1" applyAlignment="1" applyProtection="1">
      <alignment vertical="center"/>
      <protection/>
    </xf>
    <xf numFmtId="192" fontId="80" fillId="33" borderId="0" xfId="0" applyNumberFormat="1" applyFont="1" applyFill="1" applyAlignment="1">
      <alignment/>
    </xf>
    <xf numFmtId="171" fontId="2" fillId="33" borderId="26" xfId="59" applyNumberFormat="1" applyFont="1" applyFill="1" applyBorder="1" applyAlignment="1">
      <alignment horizontal="right" vertical="center" indent="2"/>
    </xf>
    <xf numFmtId="171" fontId="6" fillId="33" borderId="28" xfId="59" applyNumberFormat="1" applyFont="1" applyFill="1" applyBorder="1" applyAlignment="1">
      <alignment horizontal="right" vertical="center" indent="2"/>
    </xf>
    <xf numFmtId="171" fontId="2" fillId="33" borderId="26" xfId="0" applyNumberFormat="1" applyFont="1" applyFill="1" applyBorder="1" applyAlignment="1">
      <alignment horizontal="right" vertical="center" indent="2"/>
    </xf>
    <xf numFmtId="171" fontId="6" fillId="33" borderId="28" xfId="0" applyNumberFormat="1" applyFont="1" applyFill="1" applyBorder="1" applyAlignment="1">
      <alignment horizontal="right" vertical="center" indent="2"/>
    </xf>
    <xf numFmtId="165" fontId="80" fillId="33" borderId="0" xfId="49" applyFont="1" applyFill="1" applyAlignment="1">
      <alignment/>
    </xf>
    <xf numFmtId="3" fontId="17" fillId="33" borderId="0" xfId="0" applyNumberFormat="1" applyFont="1" applyFill="1" applyAlignment="1">
      <alignment/>
    </xf>
    <xf numFmtId="205" fontId="17" fillId="32" borderId="0" xfId="0" applyNumberFormat="1" applyFont="1" applyFill="1" applyAlignment="1">
      <alignment/>
    </xf>
    <xf numFmtId="169" fontId="80" fillId="32" borderId="0" xfId="0" applyNumberFormat="1" applyFont="1" applyFill="1" applyAlignment="1">
      <alignment/>
    </xf>
    <xf numFmtId="0" fontId="30" fillId="33" borderId="0" xfId="46" applyFont="1" applyFill="1" applyAlignment="1" applyProtection="1">
      <alignment/>
      <protection/>
    </xf>
    <xf numFmtId="0" fontId="0" fillId="32" borderId="0" xfId="0" applyFont="1" applyFill="1" applyAlignment="1">
      <alignment/>
    </xf>
    <xf numFmtId="206" fontId="80" fillId="33" borderId="0" xfId="49" applyNumberFormat="1" applyFont="1" applyFill="1" applyAlignment="1">
      <alignment/>
    </xf>
    <xf numFmtId="206" fontId="80" fillId="33" borderId="0" xfId="0" applyNumberFormat="1" applyFont="1" applyFill="1" applyAlignment="1">
      <alignment/>
    </xf>
    <xf numFmtId="0" fontId="17" fillId="33" borderId="0" xfId="0" applyFont="1" applyFill="1" applyBorder="1" applyAlignment="1">
      <alignment/>
    </xf>
    <xf numFmtId="207" fontId="17" fillId="33" borderId="0" xfId="0" applyNumberFormat="1" applyFont="1" applyFill="1" applyAlignment="1">
      <alignment/>
    </xf>
    <xf numFmtId="3" fontId="80" fillId="33" borderId="0" xfId="0" applyNumberFormat="1" applyFont="1" applyFill="1" applyAlignment="1">
      <alignment/>
    </xf>
    <xf numFmtId="207" fontId="2" fillId="33" borderId="0" xfId="0" applyNumberFormat="1" applyFont="1" applyFill="1" applyBorder="1" applyAlignment="1">
      <alignment vertical="center"/>
    </xf>
    <xf numFmtId="1" fontId="2" fillId="33" borderId="18" xfId="0" applyNumberFormat="1" applyFont="1" applyFill="1" applyBorder="1" applyAlignment="1">
      <alignment horizontal="center" vertical="center"/>
    </xf>
    <xf numFmtId="192" fontId="9" fillId="32" borderId="0" xfId="0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3" fontId="12" fillId="0" borderId="12" xfId="0" applyNumberFormat="1" applyFont="1" applyFill="1" applyBorder="1" applyAlignment="1">
      <alignment horizontal="right" vertical="center" indent="2" readingOrder="1"/>
    </xf>
    <xf numFmtId="0" fontId="11" fillId="32" borderId="0" xfId="0" applyFont="1" applyFill="1" applyAlignment="1">
      <alignment/>
    </xf>
    <xf numFmtId="38" fontId="17" fillId="32" borderId="0" xfId="0" applyNumberFormat="1" applyFont="1" applyFill="1" applyAlignment="1">
      <alignment horizontal="left"/>
    </xf>
    <xf numFmtId="196" fontId="2" fillId="32" borderId="0" xfId="0" applyNumberFormat="1" applyFont="1" applyFill="1" applyBorder="1" applyAlignment="1">
      <alignment vertical="center" wrapText="1" readingOrder="1"/>
    </xf>
    <xf numFmtId="0" fontId="2" fillId="32" borderId="0" xfId="0" applyFont="1" applyFill="1" applyBorder="1" applyAlignment="1">
      <alignment vertical="center" readingOrder="1"/>
    </xf>
    <xf numFmtId="0" fontId="11" fillId="33" borderId="12" xfId="0" applyFont="1" applyFill="1" applyBorder="1" applyAlignment="1">
      <alignment horizontal="left" indent="4"/>
    </xf>
    <xf numFmtId="0" fontId="12" fillId="33" borderId="12" xfId="0" applyFont="1" applyFill="1" applyBorder="1" applyAlignment="1">
      <alignment horizontal="left" indent="3"/>
    </xf>
    <xf numFmtId="0" fontId="5" fillId="33" borderId="12" xfId="0" applyFont="1" applyFill="1" applyBorder="1" applyAlignment="1">
      <alignment horizontal="left" vertical="center" indent="1"/>
    </xf>
    <xf numFmtId="0" fontId="5" fillId="33" borderId="12" xfId="0" applyFont="1" applyFill="1" applyBorder="1" applyAlignment="1">
      <alignment vertical="center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93" fontId="12" fillId="33" borderId="0" xfId="0" applyNumberFormat="1" applyFont="1" applyFill="1" applyAlignment="1">
      <alignment/>
    </xf>
    <xf numFmtId="1" fontId="13" fillId="33" borderId="29" xfId="0" applyNumberFormat="1" applyFont="1" applyFill="1" applyBorder="1" applyAlignment="1" applyProtection="1">
      <alignment horizontal="right" indent="1"/>
      <protection/>
    </xf>
    <xf numFmtId="3" fontId="11" fillId="0" borderId="12" xfId="0" applyNumberFormat="1" applyFont="1" applyBorder="1" applyAlignment="1">
      <alignment horizontal="right" vertical="center" indent="2" readingOrder="1"/>
    </xf>
    <xf numFmtId="188" fontId="11" fillId="33" borderId="0" xfId="0" applyNumberFormat="1" applyFont="1" applyFill="1" applyBorder="1" applyAlignment="1">
      <alignment horizontal="right" vertical="center" indent="1" readingOrder="1"/>
    </xf>
    <xf numFmtId="204" fontId="21" fillId="32" borderId="0" xfId="0" applyNumberFormat="1" applyFont="1" applyFill="1" applyBorder="1" applyAlignment="1">
      <alignment vertical="center"/>
    </xf>
    <xf numFmtId="188" fontId="88" fillId="33" borderId="0" xfId="49" applyNumberFormat="1" applyFont="1" applyFill="1" applyBorder="1" applyAlignment="1">
      <alignment vertical="center"/>
    </xf>
    <xf numFmtId="209" fontId="21" fillId="32" borderId="0" xfId="0" applyNumberFormat="1" applyFont="1" applyFill="1" applyBorder="1" applyAlignment="1">
      <alignment vertical="center"/>
    </xf>
    <xf numFmtId="3" fontId="12" fillId="0" borderId="12" xfId="0" applyNumberFormat="1" applyFont="1" applyBorder="1" applyAlignment="1">
      <alignment horizontal="right" indent="2" readingOrder="1"/>
    </xf>
    <xf numFmtId="3" fontId="11" fillId="0" borderId="12" xfId="0" applyNumberFormat="1" applyFont="1" applyBorder="1" applyAlignment="1">
      <alignment horizontal="right" indent="2" readingOrder="1"/>
    </xf>
    <xf numFmtId="1" fontId="5" fillId="33" borderId="14" xfId="49" applyNumberFormat="1" applyFont="1" applyFill="1" applyBorder="1" applyAlignment="1">
      <alignment horizontal="center"/>
    </xf>
    <xf numFmtId="1" fontId="5" fillId="33" borderId="17" xfId="49" applyNumberFormat="1" applyFont="1" applyFill="1" applyBorder="1" applyAlignment="1">
      <alignment horizontal="center"/>
    </xf>
    <xf numFmtId="208" fontId="12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204" fontId="6" fillId="33" borderId="0" xfId="49" applyNumberFormat="1" applyFont="1" applyFill="1" applyBorder="1" applyAlignment="1">
      <alignment vertical="center"/>
    </xf>
    <xf numFmtId="171" fontId="6" fillId="33" borderId="0" xfId="59" applyNumberFormat="1" applyFont="1" applyFill="1" applyBorder="1" applyAlignment="1">
      <alignment horizontal="right" vertical="center" indent="2"/>
    </xf>
    <xf numFmtId="209" fontId="2" fillId="32" borderId="0" xfId="0" applyNumberFormat="1" applyFont="1" applyFill="1" applyAlignment="1">
      <alignment/>
    </xf>
    <xf numFmtId="205" fontId="2" fillId="32" borderId="0" xfId="0" applyNumberFormat="1" applyFont="1" applyFill="1" applyBorder="1" applyAlignment="1">
      <alignment vertical="center" readingOrder="1"/>
    </xf>
    <xf numFmtId="49" fontId="2" fillId="33" borderId="19" xfId="0" applyNumberFormat="1" applyFont="1" applyFill="1" applyBorder="1" applyAlignment="1">
      <alignment horizontal="center" vertical="center"/>
    </xf>
    <xf numFmtId="210" fontId="17" fillId="33" borderId="0" xfId="0" applyNumberFormat="1" applyFont="1" applyFill="1" applyAlignment="1">
      <alignment/>
    </xf>
    <xf numFmtId="192" fontId="11" fillId="33" borderId="0" xfId="0" applyNumberFormat="1" applyFont="1" applyFill="1" applyAlignment="1">
      <alignment horizontal="right" vertical="center"/>
    </xf>
    <xf numFmtId="192" fontId="2" fillId="33" borderId="0" xfId="0" applyNumberFormat="1" applyFont="1" applyFill="1" applyAlignment="1">
      <alignment/>
    </xf>
    <xf numFmtId="168" fontId="10" fillId="33" borderId="0" xfId="49" applyNumberFormat="1" applyFont="1" applyFill="1" applyBorder="1" applyAlignment="1">
      <alignment horizontal="center"/>
    </xf>
    <xf numFmtId="210" fontId="2" fillId="32" borderId="0" xfId="0" applyNumberFormat="1" applyFont="1" applyFill="1" applyBorder="1" applyAlignment="1">
      <alignment vertical="center" readingOrder="1"/>
    </xf>
    <xf numFmtId="211" fontId="2" fillId="33" borderId="0" xfId="0" applyNumberFormat="1" applyFont="1" applyFill="1" applyAlignment="1">
      <alignment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4" fontId="98" fillId="32" borderId="0" xfId="46" applyNumberFormat="1" applyFont="1" applyFill="1" applyAlignment="1" applyProtection="1">
      <alignment horizontal="left" vertical="center"/>
      <protection/>
    </xf>
    <xf numFmtId="0" fontId="98" fillId="0" borderId="0" xfId="46" applyFont="1" applyAlignment="1" applyProtection="1">
      <alignment horizontal="left" vertical="center"/>
      <protection/>
    </xf>
    <xf numFmtId="0" fontId="98" fillId="32" borderId="0" xfId="46" applyFont="1" applyFill="1" applyAlignment="1" applyProtection="1">
      <alignment horizontal="left" vertical="center"/>
      <protection/>
    </xf>
    <xf numFmtId="0" fontId="98" fillId="33" borderId="0" xfId="46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2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3" fillId="33" borderId="0" xfId="56" applyFont="1" applyFill="1" applyAlignment="1">
      <alignment horizontal="center" vertical="center" wrapText="1"/>
      <protection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5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4" fillId="33" borderId="0" xfId="56" applyFont="1" applyFill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 wrapText="1"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2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38" fontId="13" fillId="32" borderId="11" xfId="49" applyNumberFormat="1" applyFont="1" applyFill="1" applyBorder="1" applyAlignment="1">
      <alignment horizontal="right" vertical="center" indent="2"/>
    </xf>
    <xf numFmtId="38" fontId="13" fillId="32" borderId="21" xfId="49" applyNumberFormat="1" applyFont="1" applyFill="1" applyBorder="1" applyAlignment="1">
      <alignment horizontal="right" vertical="center" indent="2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3" xfId="0" applyFont="1" applyFill="1" applyBorder="1" applyAlignment="1">
      <alignment horizontal="left" vertical="center" indent="1"/>
    </xf>
    <xf numFmtId="0" fontId="4" fillId="33" borderId="0" xfId="0" applyFont="1" applyFill="1" applyBorder="1" applyAlignment="1" applyProtection="1">
      <alignment horizontal="left" wrapText="1"/>
      <protection/>
    </xf>
    <xf numFmtId="3" fontId="13" fillId="32" borderId="11" xfId="49" applyNumberFormat="1" applyFont="1" applyFill="1" applyBorder="1" applyAlignment="1">
      <alignment horizontal="right" vertical="center" indent="2"/>
    </xf>
    <xf numFmtId="3" fontId="13" fillId="32" borderId="21" xfId="49" applyNumberFormat="1" applyFont="1" applyFill="1" applyBorder="1" applyAlignment="1">
      <alignment horizontal="right" vertical="center" indent="2"/>
    </xf>
    <xf numFmtId="168" fontId="13" fillId="33" borderId="10" xfId="0" applyNumberFormat="1" applyFont="1" applyFill="1" applyBorder="1" applyAlignment="1">
      <alignment horizontal="right" vertical="center" indent="2" readingOrder="1"/>
    </xf>
    <xf numFmtId="168" fontId="13" fillId="33" borderId="13" xfId="0" applyNumberFormat="1" applyFont="1" applyFill="1" applyBorder="1" applyAlignment="1">
      <alignment horizontal="right" vertical="center" indent="2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2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3" xfId="0" applyFont="1" applyFill="1" applyBorder="1" applyAlignment="1">
      <alignment horizontal="left" vertical="center" wrapText="1" indent="1" readingOrder="1"/>
    </xf>
    <xf numFmtId="0" fontId="99" fillId="32" borderId="0" xfId="0" applyFont="1" applyFill="1" applyBorder="1" applyAlignment="1">
      <alignment horizontal="center" wrapText="1" readingOrder="1"/>
    </xf>
    <xf numFmtId="3" fontId="13" fillId="33" borderId="10" xfId="0" applyNumberFormat="1" applyFont="1" applyFill="1" applyBorder="1" applyAlignment="1">
      <alignment horizontal="right" vertical="center" indent="2" readingOrder="1"/>
    </xf>
    <xf numFmtId="3" fontId="13" fillId="33" borderId="13" xfId="0" applyNumberFormat="1" applyFont="1" applyFill="1" applyBorder="1" applyAlignment="1">
      <alignment horizontal="right" vertical="center" indent="2" readingOrder="1"/>
    </xf>
    <xf numFmtId="0" fontId="3" fillId="32" borderId="0" xfId="0" applyFont="1" applyFill="1" applyBorder="1" applyAlignment="1">
      <alignment horizontal="center" wrapText="1" readingOrder="1"/>
    </xf>
    <xf numFmtId="15" fontId="13" fillId="33" borderId="12" xfId="0" applyNumberFormat="1" applyFont="1" applyFill="1" applyBorder="1" applyAlignment="1" applyProtection="1">
      <alignment horizontal="left" vertical="center"/>
      <protection/>
    </xf>
    <xf numFmtId="15" fontId="13" fillId="33" borderId="13" xfId="0" applyNumberFormat="1" applyFont="1" applyFill="1" applyBorder="1" applyAlignment="1" applyProtection="1">
      <alignment horizontal="left" vertical="center"/>
      <protection/>
    </xf>
    <xf numFmtId="0" fontId="2" fillId="32" borderId="0" xfId="0" applyFont="1" applyFill="1" applyBorder="1" applyAlignment="1">
      <alignment horizontal="left" vertical="center" readingOrder="1"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3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left" vertical="center" readingOrder="1"/>
    </xf>
    <xf numFmtId="0" fontId="13" fillId="33" borderId="15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3" borderId="21" xfId="0" applyNumberFormat="1" applyFont="1" applyFill="1" applyBorder="1" applyAlignment="1" applyProtection="1">
      <alignment horizontal="center" vertical="center" wrapText="1"/>
      <protection/>
    </xf>
    <xf numFmtId="38" fontId="13" fillId="33" borderId="10" xfId="49" applyNumberFormat="1" applyFont="1" applyFill="1" applyBorder="1" applyAlignment="1">
      <alignment horizontal="right" vertical="center" indent="2"/>
    </xf>
    <xf numFmtId="38" fontId="13" fillId="33" borderId="13" xfId="49" applyNumberFormat="1" applyFont="1" applyFill="1" applyBorder="1" applyAlignment="1">
      <alignment horizontal="right" vertical="center" indent="2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2"/>
    </xf>
    <xf numFmtId="38" fontId="5" fillId="33" borderId="13" xfId="49" applyNumberFormat="1" applyFont="1" applyFill="1" applyBorder="1" applyAlignment="1">
      <alignment horizontal="right" vertical="center" indent="2"/>
    </xf>
    <xf numFmtId="0" fontId="11" fillId="0" borderId="0" xfId="0" applyFont="1" applyFill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3" fontId="13" fillId="33" borderId="11" xfId="0" applyNumberFormat="1" applyFont="1" applyFill="1" applyBorder="1" applyAlignment="1">
      <alignment horizontal="right" vertical="center" indent="1"/>
    </xf>
    <xf numFmtId="3" fontId="13" fillId="33" borderId="21" xfId="0" applyNumberFormat="1" applyFont="1" applyFill="1" applyBorder="1" applyAlignment="1">
      <alignment horizontal="right" vertical="center" indent="1"/>
    </xf>
    <xf numFmtId="168" fontId="13" fillId="33" borderId="33" xfId="0" applyNumberFormat="1" applyFont="1" applyFill="1" applyBorder="1" applyAlignment="1">
      <alignment horizontal="center" vertical="center"/>
    </xf>
    <xf numFmtId="168" fontId="13" fillId="33" borderId="34" xfId="0" applyNumberFormat="1" applyFont="1" applyFill="1" applyBorder="1" applyAlignment="1">
      <alignment horizontal="center" vertical="center"/>
    </xf>
    <xf numFmtId="168" fontId="13" fillId="33" borderId="35" xfId="0" applyNumberFormat="1" applyFont="1" applyFill="1" applyBorder="1" applyAlignment="1">
      <alignment horizontal="center" vertical="center"/>
    </xf>
    <xf numFmtId="168" fontId="13" fillId="33" borderId="16" xfId="0" applyNumberFormat="1" applyFont="1" applyFill="1" applyBorder="1" applyAlignment="1">
      <alignment horizontal="center" vertical="center"/>
    </xf>
    <xf numFmtId="168" fontId="13" fillId="33" borderId="11" xfId="0" applyNumberFormat="1" applyFont="1" applyFill="1" applyBorder="1" applyAlignment="1">
      <alignment horizontal="center" vertical="center"/>
    </xf>
    <xf numFmtId="168" fontId="13" fillId="33" borderId="15" xfId="0" applyNumberFormat="1" applyFont="1" applyFill="1" applyBorder="1" applyAlignment="1">
      <alignment horizontal="center" vertical="center"/>
    </xf>
    <xf numFmtId="168" fontId="13" fillId="33" borderId="21" xfId="0" applyNumberFormat="1" applyFont="1" applyFill="1" applyBorder="1" applyAlignment="1">
      <alignment horizontal="center" vertical="center"/>
    </xf>
    <xf numFmtId="3" fontId="13" fillId="33" borderId="16" xfId="0" applyNumberFormat="1" applyFont="1" applyFill="1" applyBorder="1" applyAlignment="1">
      <alignment horizontal="right" vertical="center" indent="1"/>
    </xf>
    <xf numFmtId="3" fontId="13" fillId="33" borderId="15" xfId="0" applyNumberFormat="1" applyFont="1" applyFill="1" applyBorder="1" applyAlignment="1">
      <alignment horizontal="right" vertical="center" indent="1"/>
    </xf>
    <xf numFmtId="3" fontId="13" fillId="33" borderId="22" xfId="0" applyNumberFormat="1" applyFont="1" applyFill="1" applyBorder="1" applyAlignment="1">
      <alignment horizontal="right" vertical="center" indent="1"/>
    </xf>
    <xf numFmtId="3" fontId="13" fillId="33" borderId="20" xfId="0" applyNumberFormat="1" applyFont="1" applyFill="1" applyBorder="1" applyAlignment="1">
      <alignment horizontal="right" vertical="center" indent="1"/>
    </xf>
    <xf numFmtId="0" fontId="24" fillId="33" borderId="0" xfId="0" applyFont="1" applyFill="1" applyBorder="1" applyAlignment="1" applyProtection="1">
      <alignment horizontal="left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25"/>
          <c:y val="0.07675"/>
          <c:w val="0.5705"/>
          <c:h val="0.8155"/>
        </c:manualLayout>
      </c:layout>
      <c:pieChart>
        <c:varyColors val="1"/>
        <c:ser>
          <c:idx val="0"/>
          <c:order val="0"/>
          <c:tx>
            <c:strRef>
              <c:f>Resumen!$B$11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Resumen!$E$13:$E$14</c:f>
              <c:numCache>
                <c:ptCount val="2"/>
                <c:pt idx="0">
                  <c:v>0.970570105331144</c:v>
                </c:pt>
                <c:pt idx="1">
                  <c:v>0.029429894668856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25"/>
          <c:y val="0.139"/>
          <c:w val="0.63075"/>
          <c:h val="0.84975"/>
        </c:manualLayout>
      </c:layout>
      <c:pieChart>
        <c:varyColors val="1"/>
        <c:ser>
          <c:idx val="0"/>
          <c:order val="0"/>
          <c:tx>
            <c:strRef>
              <c:f>'Resumen-Gráficos'!$E$10:$G$10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Resumen!$J$13:$J$14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875"/>
          <c:w val="0.95375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Resumen!$G$18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Resumen!$G$20:$G$29</c:f>
              <c:strCache>
                <c:ptCount val="10"/>
                <c:pt idx="0">
                  <c:v>MEF  1/</c:v>
                </c:pt>
                <c:pt idx="1">
                  <c:v>BBVA, Scotia y BCP Sindicado</c:v>
                </c:pt>
                <c:pt idx="2">
                  <c:v>Banco Internacional del Perú</c:v>
                </c:pt>
                <c:pt idx="3">
                  <c:v>Banco Interamericano de Desarrollo (BID)</c:v>
                </c:pt>
                <c:pt idx="4">
                  <c:v>Banco de la Nación</c:v>
                </c:pt>
                <c:pt idx="5">
                  <c:v>Banco de Comercio</c:v>
                </c:pt>
                <c:pt idx="6">
                  <c:v>BBVA Banco Continental</c:v>
                </c:pt>
                <c:pt idx="7">
                  <c:v>Banco Internacional de Reconstrucción y Fomento (BIRF)</c:v>
                </c:pt>
                <c:pt idx="8">
                  <c:v>Banco Pichincha</c:v>
                </c:pt>
                <c:pt idx="9">
                  <c:v>Total</c:v>
                </c:pt>
              </c:strCache>
            </c:strRef>
          </c:cat>
          <c:val>
            <c:numRef>
              <c:f>Resumen!$J$20:$J$29</c:f>
              <c:numCache>
                <c:ptCount val="10"/>
                <c:pt idx="0">
                  <c:v>0.804033418435919</c:v>
                </c:pt>
                <c:pt idx="1">
                  <c:v>0.10786666404477166</c:v>
                </c:pt>
                <c:pt idx="2">
                  <c:v>0.04083278153559284</c:v>
                </c:pt>
                <c:pt idx="3">
                  <c:v>0.028333005144866426</c:v>
                </c:pt>
                <c:pt idx="4">
                  <c:v>0.0076534318567126804</c:v>
                </c:pt>
                <c:pt idx="5">
                  <c:v>0.006359132181250796</c:v>
                </c:pt>
                <c:pt idx="6">
                  <c:v>0.0037712189592550233</c:v>
                </c:pt>
                <c:pt idx="7">
                  <c:v>0.0010968895239895579</c:v>
                </c:pt>
                <c:pt idx="8">
                  <c:v>5.345831764167159E-05</c:v>
                </c:pt>
                <c:pt idx="9">
                  <c:v>0.9999999999999998</c:v>
                </c:pt>
              </c:numCache>
            </c:numRef>
          </c:val>
        </c:ser>
        <c:gapWidth val="100"/>
        <c:axId val="29596439"/>
        <c:axId val="65041360"/>
      </c:barChart>
      <c:catAx>
        <c:axId val="295964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041360"/>
        <c:crosses val="autoZero"/>
        <c:auto val="1"/>
        <c:lblOffset val="100"/>
        <c:tickLblSkip val="1"/>
        <c:noMultiLvlLbl val="0"/>
      </c:catAx>
      <c:valAx>
        <c:axId val="65041360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95964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875"/>
          <c:y val="0.082"/>
          <c:w val="0.5785"/>
          <c:h val="0.82225"/>
        </c:manualLayout>
      </c:layout>
      <c:pieChart>
        <c:varyColors val="1"/>
        <c:ser>
          <c:idx val="0"/>
          <c:order val="0"/>
          <c:tx>
            <c:strRef>
              <c:f>Resumen!$B$18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Resumen!$B$20:$B$22</c:f>
              <c:strCache>
                <c:ptCount val="3"/>
                <c:pt idx="0">
                  <c:v>Gobiernos Regionales</c:v>
                </c:pt>
                <c:pt idx="1">
                  <c:v>Gobiernos Locales</c:v>
                </c:pt>
                <c:pt idx="2">
                  <c:v>Gobiernos Nacional   1/</c:v>
                </c:pt>
              </c:strCache>
            </c:strRef>
          </c:cat>
          <c:val>
            <c:numRef>
              <c:f>Resumen!$E$20:$E$22</c:f>
              <c:numCache>
                <c:ptCount val="3"/>
                <c:pt idx="0">
                  <c:v>0.5588503653922133</c:v>
                </c:pt>
                <c:pt idx="1">
                  <c:v>0.43821495332556576</c:v>
                </c:pt>
                <c:pt idx="2">
                  <c:v>0.002934681282220902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775"/>
          <c:y val="0.16525"/>
          <c:w val="0.6495"/>
          <c:h val="0.762"/>
        </c:manualLayout>
      </c:layout>
      <c:pieChart>
        <c:varyColors val="1"/>
        <c:ser>
          <c:idx val="0"/>
          <c:order val="0"/>
          <c:tx>
            <c:strRef>
              <c:f>Resumen!$B$35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Resumen!$B$37:$B$40</c:f>
              <c:strCache>
                <c:ptCount val="4"/>
                <c:pt idx="0">
                  <c:v>Soles</c:v>
                </c:pt>
                <c:pt idx="1">
                  <c:v>US Dólares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Resumen!$E$37:$E$40</c:f>
              <c:numCache>
                <c:ptCount val="4"/>
                <c:pt idx="0">
                  <c:v>0.7354282815333717</c:v>
                </c:pt>
                <c:pt idx="1">
                  <c:v>0.20863643050038505</c:v>
                </c:pt>
                <c:pt idx="2">
                  <c:v>0.03812941492844753</c:v>
                </c:pt>
                <c:pt idx="3">
                  <c:v>0.017805873037795655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25"/>
          <c:y val="0.098"/>
          <c:w val="0.481"/>
          <c:h val="0.80025"/>
        </c:manualLayout>
      </c:layout>
      <c:pieChart>
        <c:varyColors val="1"/>
        <c:ser>
          <c:idx val="0"/>
          <c:order val="0"/>
          <c:tx>
            <c:strRef>
              <c:f>Resumen!$B$47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Resumen!$B$49:$B$50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Resumen!$E$49:$E$50</c:f>
              <c:numCache>
                <c:ptCount val="2"/>
                <c:pt idx="0">
                  <c:v>0.9878621263104016</c:v>
                </c:pt>
                <c:pt idx="1">
                  <c:v>0.012137873689598446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11725"/>
          <c:w val="0.6975"/>
          <c:h val="0.84075"/>
        </c:manualLayout>
      </c:layout>
      <c:pieChart>
        <c:varyColors val="1"/>
        <c:ser>
          <c:idx val="0"/>
          <c:order val="0"/>
          <c:tx>
            <c:strRef>
              <c:f>Resumen!$E$28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Resumen!$B$29:$B$31</c:f>
              <c:strCache>
                <c:ptCount val="3"/>
                <c:pt idx="0">
                  <c:v>Gobierno Nacional   1/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Resumen!$E$29:$E$31</c:f>
              <c:numCache>
                <c:ptCount val="3"/>
                <c:pt idx="0">
                  <c:v>0.8040334184398156</c:v>
                </c:pt>
                <c:pt idx="1">
                  <c:v>0.16653668689011777</c:v>
                </c:pt>
                <c:pt idx="2">
                  <c:v>0.029429894670066566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5"/>
          <c:y val="0.0335"/>
          <c:w val="0.76475"/>
          <c:h val="0.9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Resumen!$H$38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Resumen!$G$39:$G$52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Jul 2021</c:v>
                </c:pt>
              </c:strCache>
            </c:strRef>
          </c:cat>
          <c:val>
            <c:numRef>
              <c:f>Resumen!$H$39:$H$52</c:f>
              <c:numCache>
                <c:ptCount val="14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  <c:pt idx="8">
                  <c:v>33.93910748</c:v>
                </c:pt>
                <c:pt idx="9">
                  <c:v>29.32455225</c:v>
                </c:pt>
                <c:pt idx="10">
                  <c:v>25.11588378</c:v>
                </c:pt>
                <c:pt idx="11">
                  <c:v>21.32238415</c:v>
                </c:pt>
                <c:pt idx="12">
                  <c:v>17.93927132</c:v>
                </c:pt>
                <c:pt idx="13">
                  <c:v>16.3959241</c:v>
                </c:pt>
              </c:numCache>
            </c:numRef>
          </c:val>
        </c:ser>
        <c:ser>
          <c:idx val="1"/>
          <c:order val="1"/>
          <c:tx>
            <c:strRef>
              <c:f>Resumen!$I$38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Resumen!$G$39:$G$52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Jul 2021</c:v>
                </c:pt>
              </c:strCache>
            </c:strRef>
          </c:cat>
          <c:val>
            <c:numRef>
              <c:f>Resumen!$I$39:$I$52</c:f>
              <c:numCache>
                <c:ptCount val="14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1125.5192306200001</c:v>
                </c:pt>
                <c:pt idx="8">
                  <c:v>695.27858884</c:v>
                </c:pt>
                <c:pt idx="9">
                  <c:v>1046.91136084</c:v>
                </c:pt>
                <c:pt idx="10">
                  <c:v>1051.14683938</c:v>
                </c:pt>
                <c:pt idx="11">
                  <c:v>752.79007244</c:v>
                </c:pt>
                <c:pt idx="12">
                  <c:v>726.5431257600001</c:v>
                </c:pt>
                <c:pt idx="13">
                  <c:v>540.7220773000001</c:v>
                </c:pt>
              </c:numCache>
            </c:numRef>
          </c:val>
        </c:ser>
        <c:overlap val="-25"/>
        <c:axId val="48501329"/>
        <c:axId val="33858778"/>
      </c:barChart>
      <c:catAx>
        <c:axId val="48501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858778"/>
        <c:crosses val="autoZero"/>
        <c:auto val="1"/>
        <c:lblOffset val="100"/>
        <c:tickLblSkip val="1"/>
        <c:noMultiLvlLbl val="0"/>
      </c:catAx>
      <c:valAx>
        <c:axId val="33858778"/>
        <c:scaling>
          <c:orientation val="minMax"/>
        </c:scaling>
        <c:axPos val="l"/>
        <c:delete val="1"/>
        <c:majorTickMark val="out"/>
        <c:minorTickMark val="none"/>
        <c:tickLblPos val="nextTo"/>
        <c:crossAx val="48501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"/>
          <c:y val="0.3885"/>
          <c:w val="0.191"/>
          <c:h val="0.2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"/>
          <c:y val="0.02875"/>
          <c:w val="0.8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'DGRGL-C7'!$H$12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'DGRGL-C7'!$B$15:$C$36</c:f>
              <c:multiLvlStrCache/>
            </c:multiLvlStrRef>
          </c:cat>
          <c:val>
            <c:numRef>
              <c:f>'DGRGL-C7'!$J$15:$J$33</c:f>
              <c:numCache/>
            </c:numRef>
          </c:val>
          <c:smooth val="0"/>
        </c:ser>
        <c:ser>
          <c:idx val="1"/>
          <c:order val="1"/>
          <c:tx>
            <c:strRef>
              <c:f>'DGRGL-C7'!$K$12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'DGRGL-C7'!$B$15:$B$33</c:f>
              <c:numCache/>
            </c:numRef>
          </c:cat>
          <c:val>
            <c:numRef>
              <c:f>'DGRGL-C7'!$M$15:$M$33</c:f>
              <c:numCache/>
            </c:numRef>
          </c:val>
          <c:smooth val="0"/>
        </c:ser>
        <c:ser>
          <c:idx val="2"/>
          <c:order val="2"/>
          <c:tx>
            <c:strRef>
              <c:f>'DGRGL-C7'!$E$12:$G$12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'DGRGL-C7'!$B$15:$B$33</c:f>
              <c:numCache/>
            </c:numRef>
          </c:cat>
          <c:val>
            <c:numRef>
              <c:f>'DGRGL-C7'!$G$15:$G$33</c:f>
              <c:numCache/>
            </c:numRef>
          </c:val>
          <c:smooth val="0"/>
        </c:ser>
        <c:marker val="1"/>
        <c:axId val="36293547"/>
        <c:axId val="58206468"/>
      </c:lineChart>
      <c:catAx>
        <c:axId val="36293547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206468"/>
        <c:crosses val="autoZero"/>
        <c:auto val="1"/>
        <c:lblOffset val="100"/>
        <c:tickLblSkip val="2"/>
        <c:tickMarkSkip val="2"/>
        <c:noMultiLvlLbl val="0"/>
      </c:catAx>
      <c:valAx>
        <c:axId val="58206468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293547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139"/>
          <c:w val="0.20475"/>
          <c:h val="0.2407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3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Relationship Id="rId9" Type="http://schemas.openxmlformats.org/officeDocument/2006/relationships/chart" Target="/xl/charts/chart6.xml" /><Relationship Id="rId10" Type="http://schemas.openxmlformats.org/officeDocument/2006/relationships/chart" Target="/xl/charts/chart7.xml" /><Relationship Id="rId11" Type="http://schemas.openxmlformats.org/officeDocument/2006/relationships/chart" Target="/xl/charts/chart8.xml" /><Relationship Id="rId12" Type="http://schemas.openxmlformats.org/officeDocument/2006/relationships/image" Target="../media/image1.png" /><Relationship Id="rId1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2" Type="http://schemas.openxmlformats.org/officeDocument/2006/relationships/image" Target="../media/image3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9</xdr:col>
      <xdr:colOff>9525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555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0</xdr:row>
      <xdr:rowOff>85725</xdr:rowOff>
    </xdr:from>
    <xdr:to>
      <xdr:col>11</xdr:col>
      <xdr:colOff>276225</xdr:colOff>
      <xdr:row>3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5725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0</xdr:row>
      <xdr:rowOff>123825</xdr:rowOff>
    </xdr:from>
    <xdr:to>
      <xdr:col>2</xdr:col>
      <xdr:colOff>1171575</xdr:colOff>
      <xdr:row>2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2382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38100</xdr:rowOff>
    </xdr:from>
    <xdr:to>
      <xdr:col>2</xdr:col>
      <xdr:colOff>714375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38100"/>
          <a:ext cx="544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11</xdr:row>
      <xdr:rowOff>19050</xdr:rowOff>
    </xdr:from>
    <xdr:to>
      <xdr:col>22</xdr:col>
      <xdr:colOff>266700</xdr:colOff>
      <xdr:row>31</xdr:row>
      <xdr:rowOff>66675</xdr:rowOff>
    </xdr:to>
    <xdr:graphicFrame>
      <xdr:nvGraphicFramePr>
        <xdr:cNvPr id="1" name="4 Gráfico"/>
        <xdr:cNvGraphicFramePr/>
      </xdr:nvGraphicFramePr>
      <xdr:xfrm>
        <a:off x="10325100" y="2219325"/>
        <a:ext cx="69151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123825</xdr:colOff>
      <xdr:row>0</xdr:row>
      <xdr:rowOff>161925</xdr:rowOff>
    </xdr:from>
    <xdr:to>
      <xdr:col>9</xdr:col>
      <xdr:colOff>514350</xdr:colOff>
      <xdr:row>2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1619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9</xdr:col>
      <xdr:colOff>47625</xdr:colOff>
      <xdr:row>3</xdr:row>
      <xdr:rowOff>9525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38100"/>
          <a:ext cx="5924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6</xdr:col>
      <xdr:colOff>619125</xdr:colOff>
      <xdr:row>2</xdr:row>
      <xdr:rowOff>66675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6</xdr:col>
      <xdr:colOff>161925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0"/>
          <a:ext cx="560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95250</xdr:rowOff>
    </xdr:from>
    <xdr:to>
      <xdr:col>8</xdr:col>
      <xdr:colOff>609600</xdr:colOff>
      <xdr:row>3</xdr:row>
      <xdr:rowOff>114300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96050" y="95250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08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95250</xdr:rowOff>
    </xdr:from>
    <xdr:to>
      <xdr:col>6</xdr:col>
      <xdr:colOff>114300</xdr:colOff>
      <xdr:row>1</xdr:row>
      <xdr:rowOff>180975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95250"/>
          <a:ext cx="3333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247650</xdr:colOff>
      <xdr:row>0</xdr:row>
      <xdr:rowOff>66675</xdr:rowOff>
    </xdr:from>
    <xdr:to>
      <xdr:col>6</xdr:col>
      <xdr:colOff>1828800</xdr:colOff>
      <xdr:row>3</xdr:row>
      <xdr:rowOff>47625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24550" y="66675"/>
          <a:ext cx="1581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1104900</xdr:colOff>
      <xdr:row>0</xdr:row>
      <xdr:rowOff>142875</xdr:rowOff>
    </xdr:from>
    <xdr:to>
      <xdr:col>6</xdr:col>
      <xdr:colOff>361950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42875"/>
          <a:ext cx="371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305050"/>
        <a:ext cx="34671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352675"/>
        <a:ext cx="3276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24</xdr:row>
      <xdr:rowOff>66675</xdr:rowOff>
    </xdr:from>
    <xdr:to>
      <xdr:col>15</xdr:col>
      <xdr:colOff>57150</xdr:colOff>
      <xdr:row>36</xdr:row>
      <xdr:rowOff>200025</xdr:rowOff>
    </xdr:to>
    <xdr:graphicFrame>
      <xdr:nvGraphicFramePr>
        <xdr:cNvPr id="4" name="8 Gráfico"/>
        <xdr:cNvGraphicFramePr/>
      </xdr:nvGraphicFramePr>
      <xdr:xfrm>
        <a:off x="7143750" y="5829300"/>
        <a:ext cx="7486650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438400"/>
        <a:ext cx="3438525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886450"/>
        <a:ext cx="3248025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657225</xdr:colOff>
      <xdr:row>39</xdr:row>
      <xdr:rowOff>95250</xdr:rowOff>
    </xdr:from>
    <xdr:to>
      <xdr:col>12</xdr:col>
      <xdr:colOff>657225</xdr:colOff>
      <xdr:row>50</xdr:row>
      <xdr:rowOff>161925</xdr:rowOff>
    </xdr:to>
    <xdr:graphicFrame>
      <xdr:nvGraphicFramePr>
        <xdr:cNvPr id="7" name="10 Gráfico"/>
        <xdr:cNvGraphicFramePr/>
      </xdr:nvGraphicFramePr>
      <xdr:xfrm>
        <a:off x="7467600" y="9572625"/>
        <a:ext cx="4619625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8" name="11 Gráfico"/>
        <xdr:cNvGraphicFramePr/>
      </xdr:nvGraphicFramePr>
      <xdr:xfrm>
        <a:off x="3552825" y="5876925"/>
        <a:ext cx="3257550" cy="2705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6</xdr:col>
      <xdr:colOff>466725</xdr:colOff>
      <xdr:row>53</xdr:row>
      <xdr:rowOff>57150</xdr:rowOff>
    </xdr:to>
    <xdr:graphicFrame>
      <xdr:nvGraphicFramePr>
        <xdr:cNvPr id="9" name="11 Gráfico"/>
        <xdr:cNvGraphicFramePr/>
      </xdr:nvGraphicFramePr>
      <xdr:xfrm>
        <a:off x="371475" y="9829800"/>
        <a:ext cx="579120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5</xdr:col>
      <xdr:colOff>1038225</xdr:colOff>
      <xdr:row>2</xdr:row>
      <xdr:rowOff>133350</xdr:rowOff>
    </xdr:to>
    <xdr:pic>
      <xdr:nvPicPr>
        <xdr:cNvPr id="10" name="Imagen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38100"/>
          <a:ext cx="5495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0</xdr:row>
      <xdr:rowOff>66675</xdr:rowOff>
    </xdr:from>
    <xdr:to>
      <xdr:col>7</xdr:col>
      <xdr:colOff>962025</xdr:colOff>
      <xdr:row>3</xdr:row>
      <xdr:rowOff>57150</xdr:rowOff>
    </xdr:to>
    <xdr:pic>
      <xdr:nvPicPr>
        <xdr:cNvPr id="11" name="Imagen 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200775" y="66675"/>
          <a:ext cx="1571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0</xdr:rowOff>
    </xdr:from>
    <xdr:ext cx="1181100" cy="219075"/>
    <xdr:sp>
      <xdr:nvSpPr>
        <xdr:cNvPr id="1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1"/>
        </xdr:cNvPr>
        <xdr:cNvSpPr>
          <a:spLocks noChangeAspect="1"/>
        </xdr:cNvSpPr>
      </xdr:nvSpPr>
      <xdr:spPr>
        <a:xfrm>
          <a:off x="6038850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904875</xdr:colOff>
      <xdr:row>0</xdr:row>
      <xdr:rowOff>133350</xdr:rowOff>
    </xdr:from>
    <xdr:to>
      <xdr:col>3</xdr:col>
      <xdr:colOff>1276350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133350"/>
          <a:ext cx="3714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38100</xdr:rowOff>
    </xdr:from>
    <xdr:to>
      <xdr:col>3</xdr:col>
      <xdr:colOff>828675</xdr:colOff>
      <xdr:row>2</xdr:row>
      <xdr:rowOff>142875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38100"/>
          <a:ext cx="526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104775</xdr:rowOff>
    </xdr:from>
    <xdr:to>
      <xdr:col>4</xdr:col>
      <xdr:colOff>85725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04775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933450</xdr:colOff>
      <xdr:row>2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38100"/>
          <a:ext cx="5076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0</xdr:row>
      <xdr:rowOff>123825</xdr:rowOff>
    </xdr:from>
    <xdr:to>
      <xdr:col>3</xdr:col>
      <xdr:colOff>1095375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28575</xdr:rowOff>
    </xdr:from>
    <xdr:to>
      <xdr:col>3</xdr:col>
      <xdr:colOff>628650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28575"/>
          <a:ext cx="480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123825</xdr:rowOff>
    </xdr:from>
    <xdr:to>
      <xdr:col>3</xdr:col>
      <xdr:colOff>942975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19050</xdr:rowOff>
    </xdr:from>
    <xdr:to>
      <xdr:col>3</xdr:col>
      <xdr:colOff>476250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19050"/>
          <a:ext cx="5514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123825</xdr:rowOff>
    </xdr:from>
    <xdr:to>
      <xdr:col>3</xdr:col>
      <xdr:colOff>828675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28575</xdr:rowOff>
    </xdr:from>
    <xdr:to>
      <xdr:col>3</xdr:col>
      <xdr:colOff>371475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8575"/>
          <a:ext cx="5419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jpisconte/AppData/Roaming/Microsoft/Excel/ENERO%202017.xls#'GR-GL-C1'!B5" TargetMode="External" /><Relationship Id="rId2" Type="http://schemas.openxmlformats.org/officeDocument/2006/relationships/hyperlink" Target="../../../../../jpisconte/AppData/Roaming/Microsoft/Excel/Reporte_Deuda_GRGL_28022017.xls#'DGRGL-C1'!B5" TargetMode="External" /><Relationship Id="rId3" Type="http://schemas.openxmlformats.org/officeDocument/2006/relationships/hyperlink" Target="../../../../../jpisconte/AppData/Roaming/Microsoft/Excel/Reporte_Deuda_GRGL_28022017.xls#'DGRGL-C3'!B5" TargetMode="External" /><Relationship Id="rId4" Type="http://schemas.openxmlformats.org/officeDocument/2006/relationships/hyperlink" Target="../../../../../jpisconte/AppData/Roaming/Microsoft/Excel/Reporte_Deuda_GRGL_28022017.xls#'DGRGL-C4'!B5" TargetMode="External" /><Relationship Id="rId5" Type="http://schemas.openxmlformats.org/officeDocument/2006/relationships/hyperlink" Target="../../../../../jpisconte/AppData/Roaming/Microsoft/Excel/Reporte_Deuda_GRGL_28022017.xls#'DGRGL-C5'!B5" TargetMode="External" /><Relationship Id="rId6" Type="http://schemas.openxmlformats.org/officeDocument/2006/relationships/hyperlink" Target="../../../../../jpisconte/AppData/Roaming/Microsoft/Excel/Reporte_Deuda_GRGL_28022017.xls#'DGRGL-C6'!B5" TargetMode="External" /><Relationship Id="rId7" Type="http://schemas.openxmlformats.org/officeDocument/2006/relationships/hyperlink" Target="../../../../../jpisconte/AppData/Roaming/Microsoft/Excel/Reporte_Deuda_GRGL_28022017.xls#'DGRGL-C7'!B5" TargetMode="External" /><Relationship Id="rId8" Type="http://schemas.openxmlformats.org/officeDocument/2006/relationships/hyperlink" Target="../../../../../jpisconte/AppData/Roaming/Microsoft/Excel/Reporte_Deuda_GRGL_28022017.xls#Resumen!B5" TargetMode="External" /><Relationship Id="rId9" Type="http://schemas.openxmlformats.org/officeDocument/2006/relationships/hyperlink" Target="../../../../../jpisconte/AppData/Roaming/Microsoft/Excel/Reporte_Deuda_GRGL_28022017.xls#Portada!B6" TargetMode="External" /><Relationship Id="rId10" Type="http://schemas.openxmlformats.org/officeDocument/2006/relationships/hyperlink" Target="../../../../../jpisconte/AppData/Roaming/Microsoft/Excel/Reporte_Deuda_GRGL_28022017.xls#'Resumen-Gr&#225;ficos'!B5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9"/>
  <sheetViews>
    <sheetView showGridLines="0" tabSelected="1" zoomScale="80" zoomScaleNormal="80" zoomScalePageLayoutView="0" workbookViewId="0" topLeftCell="A1">
      <selection activeCell="B6" sqref="B6:J6"/>
    </sheetView>
  </sheetViews>
  <sheetFormatPr defaultColWidth="11.421875" defaultRowHeight="15"/>
  <cols>
    <col min="1" max="1" width="4.2812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1" ht="15"/>
    <row r="2" ht="15"/>
    <row r="3" ht="15"/>
    <row r="4" ht="11.25" customHeight="1"/>
    <row r="5" ht="12.75" customHeight="1"/>
    <row r="6" spans="2:12" ht="36" customHeight="1">
      <c r="B6" s="500" t="s">
        <v>258</v>
      </c>
      <c r="C6" s="500"/>
      <c r="D6" s="500"/>
      <c r="E6" s="500"/>
      <c r="F6" s="500"/>
      <c r="G6" s="500"/>
      <c r="H6" s="500"/>
      <c r="I6" s="500"/>
      <c r="J6" s="500"/>
      <c r="K6" s="115"/>
      <c r="L6" s="115"/>
    </row>
    <row r="7" spans="2:12" ht="24.75" customHeight="1">
      <c r="B7" s="501" t="s">
        <v>321</v>
      </c>
      <c r="C7" s="501"/>
      <c r="D7" s="501"/>
      <c r="E7" s="501"/>
      <c r="F7" s="501"/>
      <c r="G7" s="501"/>
      <c r="H7" s="501"/>
      <c r="I7" s="501"/>
      <c r="J7" s="501"/>
      <c r="K7" s="115"/>
      <c r="L7" s="115"/>
    </row>
    <row r="8" spans="2:12" ht="19.5" customHeight="1">
      <c r="B8" s="206"/>
      <c r="C8" s="206"/>
      <c r="D8" s="76"/>
      <c r="E8" s="207"/>
      <c r="F8" s="207"/>
      <c r="G8" s="208"/>
      <c r="H8" s="208"/>
      <c r="I8" s="115"/>
      <c r="J8" s="115"/>
      <c r="K8" s="115"/>
      <c r="L8" s="115"/>
    </row>
    <row r="9" spans="2:12" ht="19.5" customHeight="1">
      <c r="B9" s="80"/>
      <c r="C9" s="80"/>
      <c r="D9" s="505" t="s">
        <v>52</v>
      </c>
      <c r="E9" s="505"/>
      <c r="F9" s="505"/>
      <c r="G9" s="505"/>
      <c r="H9" s="505"/>
      <c r="I9" s="505"/>
      <c r="J9" s="505"/>
      <c r="K9" s="115"/>
      <c r="L9" s="115"/>
    </row>
    <row r="10" spans="2:12" ht="19.5" customHeight="1">
      <c r="B10" s="115"/>
      <c r="C10" s="80"/>
      <c r="D10" s="503" t="s">
        <v>174</v>
      </c>
      <c r="E10" s="503"/>
      <c r="F10" s="503"/>
      <c r="G10" s="503"/>
      <c r="H10" s="503"/>
      <c r="I10" s="503"/>
      <c r="J10" s="503"/>
      <c r="K10" s="115"/>
      <c r="L10" s="115"/>
    </row>
    <row r="11" spans="2:10" ht="19.5" customHeight="1">
      <c r="B11" s="115"/>
      <c r="C11" s="80"/>
      <c r="D11" s="505" t="s">
        <v>175</v>
      </c>
      <c r="E11" s="505"/>
      <c r="F11" s="505"/>
      <c r="G11" s="505"/>
      <c r="H11" s="505"/>
      <c r="I11" s="505"/>
      <c r="J11" s="505"/>
    </row>
    <row r="12" spans="2:10" ht="9.75" customHeight="1">
      <c r="B12" s="115"/>
      <c r="C12" s="80"/>
      <c r="D12" s="322"/>
      <c r="E12" s="207"/>
      <c r="F12" s="207"/>
      <c r="G12" s="208"/>
      <c r="H12" s="208"/>
      <c r="I12" s="115"/>
      <c r="J12" s="115"/>
    </row>
    <row r="13" spans="2:11" ht="19.5" customHeight="1">
      <c r="B13" s="3" t="s">
        <v>17</v>
      </c>
      <c r="C13" s="3" t="s">
        <v>1</v>
      </c>
      <c r="D13" s="504" t="s">
        <v>125</v>
      </c>
      <c r="E13" s="504"/>
      <c r="F13" s="504"/>
      <c r="G13" s="504"/>
      <c r="H13" s="504"/>
      <c r="I13" s="504"/>
      <c r="J13" s="504"/>
      <c r="K13" s="455"/>
    </row>
    <row r="14" spans="2:11" ht="19.5" customHeight="1">
      <c r="B14" s="3" t="s">
        <v>18</v>
      </c>
      <c r="C14" s="3" t="s">
        <v>1</v>
      </c>
      <c r="D14" s="503" t="s">
        <v>79</v>
      </c>
      <c r="E14" s="503"/>
      <c r="F14" s="503"/>
      <c r="G14" s="503"/>
      <c r="H14" s="503"/>
      <c r="I14" s="503"/>
      <c r="J14" s="503"/>
      <c r="K14" s="455"/>
    </row>
    <row r="15" spans="2:11" ht="19.5" customHeight="1">
      <c r="B15" s="3" t="s">
        <v>19</v>
      </c>
      <c r="C15" s="3" t="s">
        <v>1</v>
      </c>
      <c r="D15" s="502" t="s">
        <v>54</v>
      </c>
      <c r="E15" s="502"/>
      <c r="F15" s="502"/>
      <c r="G15" s="502"/>
      <c r="H15" s="502"/>
      <c r="I15" s="502"/>
      <c r="J15" s="502"/>
      <c r="K15" s="455"/>
    </row>
    <row r="16" spans="2:11" ht="19.5" customHeight="1">
      <c r="B16" s="3" t="s">
        <v>20</v>
      </c>
      <c r="C16" s="3" t="s">
        <v>1</v>
      </c>
      <c r="D16" s="505" t="s">
        <v>102</v>
      </c>
      <c r="E16" s="505"/>
      <c r="F16" s="505"/>
      <c r="G16" s="505"/>
      <c r="H16" s="505"/>
      <c r="I16" s="505"/>
      <c r="J16" s="505"/>
      <c r="K16" s="455"/>
    </row>
    <row r="17" spans="2:11" ht="19.5" customHeight="1">
      <c r="B17" s="3" t="s">
        <v>21</v>
      </c>
      <c r="C17" s="3" t="s">
        <v>1</v>
      </c>
      <c r="D17" s="505" t="s">
        <v>84</v>
      </c>
      <c r="E17" s="505"/>
      <c r="F17" s="505"/>
      <c r="G17" s="505"/>
      <c r="H17" s="505"/>
      <c r="I17" s="505"/>
      <c r="J17" s="505"/>
      <c r="K17" s="455"/>
    </row>
    <row r="18" spans="2:11" ht="19.5" customHeight="1">
      <c r="B18" s="3" t="s">
        <v>22</v>
      </c>
      <c r="C18" s="3" t="s">
        <v>1</v>
      </c>
      <c r="D18" s="505" t="s">
        <v>101</v>
      </c>
      <c r="E18" s="505"/>
      <c r="F18" s="505"/>
      <c r="G18" s="505"/>
      <c r="H18" s="505"/>
      <c r="I18" s="505"/>
      <c r="J18" s="505"/>
      <c r="K18" s="455"/>
    </row>
    <row r="19" spans="2:11" ht="19.5" customHeight="1">
      <c r="B19" s="3" t="s">
        <v>100</v>
      </c>
      <c r="C19" s="3" t="s">
        <v>1</v>
      </c>
      <c r="D19" s="505" t="s">
        <v>329</v>
      </c>
      <c r="E19" s="505"/>
      <c r="F19" s="505"/>
      <c r="G19" s="505"/>
      <c r="H19" s="505"/>
      <c r="I19" s="505"/>
      <c r="J19" s="505"/>
      <c r="K19" s="505"/>
    </row>
  </sheetData>
  <sheetProtection/>
  <mergeCells count="12">
    <mergeCell ref="D19:K19"/>
    <mergeCell ref="D18:J18"/>
    <mergeCell ref="D17:J17"/>
    <mergeCell ref="D16:J16"/>
    <mergeCell ref="B6:J6"/>
    <mergeCell ref="B7:J7"/>
    <mergeCell ref="D15:J15"/>
    <mergeCell ref="D14:J14"/>
    <mergeCell ref="D13:J13"/>
    <mergeCell ref="D11:J11"/>
    <mergeCell ref="D10:J10"/>
    <mergeCell ref="D9:J9"/>
  </mergeCells>
  <hyperlinks>
    <hyperlink ref="D13" r:id="rId1" display="POR TIPO DE DEUDA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  <hyperlink ref="D13:I13" r:id="rId2" display="POR TIPO DE DEUDA Y SECTOR INSTITUCIONAL"/>
    <hyperlink ref="D15:I15" r:id="rId3" display="POR TIPO DE INSTRUMENTO Y SECTOR INSTITUCIONAL"/>
    <hyperlink ref="D16:I16" r:id="rId4" display="POR TIPO DE MONEDA Y SECTOR INSTITUCIONAL"/>
    <hyperlink ref="D17:I17" r:id="rId5" display="POR SECTOR INSTITUCIONAL Y ACREEDOR"/>
    <hyperlink ref="D18:I18" r:id="rId6" display="POR SECTOR INSTITUCIONAL Y DEUDOR"/>
    <hyperlink ref="D19:I19" r:id="rId7" display="SERVICIO PROYECTADO POR TIPO DE DEUDA"/>
    <hyperlink ref="D10:I10" r:id="rId8" display="RESUMEN"/>
    <hyperlink ref="D9:I9" r:id="rId9" display="PORTADA"/>
    <hyperlink ref="D11:I11" r:id="rId10" display="RESUMEN DE GRÁFICOS"/>
    <hyperlink ref="D9:J9" location="Portada!B6" display="PORTADA"/>
    <hyperlink ref="D11:J11" location="'Resumen-Gráficos'!B5" display="RESUMEN GRÁFICOS"/>
    <hyperlink ref="D13:J13" location="'DGRGL-C1'!B5" display="POR TIPO DE DEUDA Y SECTOR INSTITUCIONAL"/>
    <hyperlink ref="D15:J15" location="'DGRGL-C3'!B5" display="POR TIPO DE INSTRUMENTO Y SECTOR INSTITUCIONAL"/>
    <hyperlink ref="D16:J16" location="'DGRGL-C4'!B5" display="POR TIPO DE MONEDA Y SECTOR INSTITUCIONAL"/>
    <hyperlink ref="D17:J17" location="'DGRGL-C5'!B5" display="POR SECTOR INSTITUCIONAL Y ACREEDOR"/>
    <hyperlink ref="D18:J18" location="'DGRGL-C6'!B5" display="POR SECTOR INSTITUCIONAL Y DEUDOR"/>
    <hyperlink ref="D19:K19" location="'DGRGL-C7'!B5" display="SERVICIO ANUAL - POR TIPO DE DEUDA - PERÍODO: DESDE MARZO 2020 AL 2040"/>
    <hyperlink ref="D10:J10" location="Resumen!B5" display="CUADROS RESUMEN"/>
    <hyperlink ref="D14:J14" location="'DGRGL-C2'!B5" display="POR PLAZO Y SECTOR INSTITUCIONAL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12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G200"/>
  <sheetViews>
    <sheetView showGridLines="0" zoomScale="80" zoomScaleNormal="80" zoomScaleSheetLayoutView="50" zoomScalePageLayoutView="0" workbookViewId="0" topLeftCell="A1">
      <selection activeCell="B5" sqref="B5"/>
    </sheetView>
  </sheetViews>
  <sheetFormatPr defaultColWidth="11.421875" defaultRowHeight="15"/>
  <cols>
    <col min="1" max="1" width="4.28125" style="75" customWidth="1"/>
    <col min="2" max="2" width="70.7109375" style="75" customWidth="1"/>
    <col min="3" max="4" width="19.7109375" style="75" customWidth="1"/>
    <col min="5" max="5" width="11.421875" style="75" customWidth="1"/>
    <col min="6" max="16384" width="11.421875" style="75" customWidth="1"/>
  </cols>
  <sheetData>
    <row r="1" ht="15"/>
    <row r="2" ht="15"/>
    <row r="3" ht="15"/>
    <row r="5" spans="2:3" ht="18" customHeight="1">
      <c r="B5" s="86" t="s">
        <v>22</v>
      </c>
      <c r="C5" s="86"/>
    </row>
    <row r="6" spans="2:4" ht="18">
      <c r="B6" s="138" t="s">
        <v>263</v>
      </c>
      <c r="C6" s="138"/>
      <c r="D6" s="138"/>
    </row>
    <row r="7" spans="2:4" ht="15.75" customHeight="1">
      <c r="B7" s="136" t="s">
        <v>64</v>
      </c>
      <c r="C7" s="136"/>
      <c r="D7" s="136"/>
    </row>
    <row r="8" spans="2:4" ht="15.75" customHeight="1">
      <c r="B8" s="136" t="s">
        <v>101</v>
      </c>
      <c r="C8" s="136"/>
      <c r="D8" s="136"/>
    </row>
    <row r="9" spans="2:5" ht="15" customHeight="1">
      <c r="B9" s="329" t="str">
        <f>+'DGRGL-C1'!B9</f>
        <v>Al 31 de julio de 2022</v>
      </c>
      <c r="C9" s="329"/>
      <c r="D9" s="274"/>
      <c r="E9" s="315">
        <f>+Portada!I34</f>
        <v>3.925</v>
      </c>
    </row>
    <row r="10" spans="2:4" ht="7.5" customHeight="1">
      <c r="B10" s="275"/>
      <c r="C10" s="275"/>
      <c r="D10" s="275"/>
    </row>
    <row r="11" spans="2:4" ht="12" customHeight="1">
      <c r="B11" s="563" t="s">
        <v>97</v>
      </c>
      <c r="C11" s="566" t="s">
        <v>53</v>
      </c>
      <c r="D11" s="569" t="s">
        <v>134</v>
      </c>
    </row>
    <row r="12" spans="2:4" ht="12" customHeight="1">
      <c r="B12" s="564"/>
      <c r="C12" s="567"/>
      <c r="D12" s="570"/>
    </row>
    <row r="13" spans="2:5" ht="12" customHeight="1">
      <c r="B13" s="565"/>
      <c r="C13" s="568"/>
      <c r="D13" s="571"/>
      <c r="E13" s="193"/>
    </row>
    <row r="14" spans="2:5" ht="9.75" customHeight="1">
      <c r="B14" s="98"/>
      <c r="C14" s="92"/>
      <c r="D14" s="99"/>
      <c r="E14" s="193"/>
    </row>
    <row r="15" spans="2:5" ht="20.25" customHeight="1">
      <c r="B15" s="100" t="s">
        <v>112</v>
      </c>
      <c r="C15" s="95">
        <f>SUM(C17:C32)</f>
        <v>311345.59865000006</v>
      </c>
      <c r="D15" s="95">
        <f>SUM(D17:D32)</f>
        <v>1222031.4747000004</v>
      </c>
      <c r="E15" s="193"/>
    </row>
    <row r="16" spans="2:5" ht="7.5" customHeight="1">
      <c r="B16" s="101"/>
      <c r="C16" s="95"/>
      <c r="D16" s="95"/>
      <c r="E16" s="193"/>
    </row>
    <row r="17" spans="2:5" ht="15.75" customHeight="1">
      <c r="B17" s="396" t="s">
        <v>224</v>
      </c>
      <c r="C17" s="358">
        <v>63007.501260000005</v>
      </c>
      <c r="D17" s="358">
        <f aca="true" t="shared" si="0" ref="D17:D32">ROUND(+C17*$E$9,5)</f>
        <v>247304.44245</v>
      </c>
      <c r="E17" s="193"/>
    </row>
    <row r="18" spans="2:5" ht="15.75" customHeight="1">
      <c r="B18" s="396" t="s">
        <v>98</v>
      </c>
      <c r="C18" s="358">
        <v>61929.44386</v>
      </c>
      <c r="D18" s="358">
        <f t="shared" si="0"/>
        <v>243073.06715</v>
      </c>
      <c r="E18" s="193"/>
    </row>
    <row r="19" spans="2:5" ht="15.75" customHeight="1">
      <c r="B19" s="396" t="s">
        <v>246</v>
      </c>
      <c r="C19" s="358">
        <v>49183.156259999996</v>
      </c>
      <c r="D19" s="358">
        <f t="shared" si="0"/>
        <v>193043.88832</v>
      </c>
      <c r="E19" s="193"/>
    </row>
    <row r="20" spans="2:5" ht="15.75" customHeight="1">
      <c r="B20" s="396" t="s">
        <v>225</v>
      </c>
      <c r="C20" s="358">
        <v>33320.987420000005</v>
      </c>
      <c r="D20" s="358">
        <f t="shared" si="0"/>
        <v>130784.87562</v>
      </c>
      <c r="E20" s="193"/>
    </row>
    <row r="21" spans="2:5" ht="15.75" customHeight="1">
      <c r="B21" s="470" t="s">
        <v>267</v>
      </c>
      <c r="C21" s="358">
        <v>20393.37651</v>
      </c>
      <c r="D21" s="358">
        <f t="shared" si="0"/>
        <v>80044.0028</v>
      </c>
      <c r="E21" s="193"/>
    </row>
    <row r="22" spans="2:5" ht="15.75" customHeight="1">
      <c r="B22" s="396" t="s">
        <v>226</v>
      </c>
      <c r="C22" s="358">
        <v>16468.75649</v>
      </c>
      <c r="D22" s="358">
        <f t="shared" si="0"/>
        <v>64639.86922</v>
      </c>
      <c r="E22" s="193"/>
    </row>
    <row r="23" spans="2:5" ht="15.75" customHeight="1">
      <c r="B23" s="396" t="s">
        <v>232</v>
      </c>
      <c r="C23" s="358">
        <v>16305.935019999999</v>
      </c>
      <c r="D23" s="358">
        <f t="shared" si="0"/>
        <v>64000.79495</v>
      </c>
      <c r="E23" s="193"/>
    </row>
    <row r="24" spans="2:5" ht="15.75" customHeight="1">
      <c r="B24" s="396" t="s">
        <v>184</v>
      </c>
      <c r="C24" s="358">
        <v>14142.83243</v>
      </c>
      <c r="D24" s="358">
        <f t="shared" si="0"/>
        <v>55510.61729</v>
      </c>
      <c r="E24" s="193"/>
    </row>
    <row r="25" spans="2:5" ht="15.75" customHeight="1">
      <c r="B25" s="396" t="s">
        <v>266</v>
      </c>
      <c r="C25" s="358">
        <v>11638.12573</v>
      </c>
      <c r="D25" s="358">
        <f t="shared" si="0"/>
        <v>45679.64349</v>
      </c>
      <c r="E25" s="193"/>
    </row>
    <row r="26" spans="2:5" ht="15.75" customHeight="1">
      <c r="B26" s="396" t="s">
        <v>255</v>
      </c>
      <c r="C26" s="358">
        <v>11181.410039999999</v>
      </c>
      <c r="D26" s="358">
        <f t="shared" si="0"/>
        <v>43887.03441</v>
      </c>
      <c r="E26" s="193"/>
    </row>
    <row r="27" spans="2:5" ht="15.75" customHeight="1">
      <c r="B27" s="396" t="s">
        <v>248</v>
      </c>
      <c r="C27" s="358">
        <v>5799.62276</v>
      </c>
      <c r="D27" s="358">
        <f t="shared" si="0"/>
        <v>22763.51933</v>
      </c>
      <c r="E27" s="193"/>
    </row>
    <row r="28" spans="2:5" ht="15.75" customHeight="1">
      <c r="B28" s="396" t="s">
        <v>247</v>
      </c>
      <c r="C28" s="358">
        <v>3725.05589</v>
      </c>
      <c r="D28" s="358">
        <f t="shared" si="0"/>
        <v>14620.84437</v>
      </c>
      <c r="E28" s="193"/>
    </row>
    <row r="29" spans="2:5" ht="15.75" customHeight="1">
      <c r="B29" s="396" t="s">
        <v>123</v>
      </c>
      <c r="C29" s="358">
        <v>2472.83622</v>
      </c>
      <c r="D29" s="358">
        <f t="shared" si="0"/>
        <v>9705.88216</v>
      </c>
      <c r="E29" s="193"/>
    </row>
    <row r="30" spans="2:5" ht="15.75" customHeight="1">
      <c r="B30" s="396" t="s">
        <v>289</v>
      </c>
      <c r="C30" s="358">
        <v>1555.85188</v>
      </c>
      <c r="D30" s="358">
        <f t="shared" si="0"/>
        <v>6106.71863</v>
      </c>
      <c r="E30" s="193"/>
    </row>
    <row r="31" spans="2:5" ht="15.75" customHeight="1">
      <c r="B31" s="396" t="s">
        <v>230</v>
      </c>
      <c r="C31" s="358">
        <v>220.70684</v>
      </c>
      <c r="D31" s="358">
        <f t="shared" si="0"/>
        <v>866.27435</v>
      </c>
      <c r="E31" s="193"/>
    </row>
    <row r="32" spans="2:5" ht="15.75" customHeight="1">
      <c r="B32" s="396" t="s">
        <v>218</v>
      </c>
      <c r="C32" s="358">
        <v>4E-05</v>
      </c>
      <c r="D32" s="358">
        <f t="shared" si="0"/>
        <v>0.00016</v>
      </c>
      <c r="E32" s="193"/>
    </row>
    <row r="33" spans="2:5" ht="12" customHeight="1">
      <c r="B33" s="471"/>
      <c r="C33" s="359"/>
      <c r="D33" s="359"/>
      <c r="E33" s="193"/>
    </row>
    <row r="34" spans="2:5" ht="20.25" customHeight="1">
      <c r="B34" s="472" t="s">
        <v>113</v>
      </c>
      <c r="C34" s="95">
        <f>SUM(C36:C126)</f>
        <v>237375.21104999995</v>
      </c>
      <c r="D34" s="95">
        <f>SUM(D36:D126)</f>
        <v>931697.7034000001</v>
      </c>
      <c r="E34" s="193"/>
    </row>
    <row r="35" spans="2:5" ht="7.5" customHeight="1">
      <c r="B35" s="473"/>
      <c r="C35" s="95"/>
      <c r="D35" s="95"/>
      <c r="E35" s="193"/>
    </row>
    <row r="36" spans="2:5" ht="15.75" customHeight="1">
      <c r="B36" s="470" t="s">
        <v>171</v>
      </c>
      <c r="C36" s="358">
        <v>99239.36203</v>
      </c>
      <c r="D36" s="358">
        <f aca="true" t="shared" si="1" ref="D36:D67">ROUND(+C36*$E$9,5)</f>
        <v>389514.49597</v>
      </c>
      <c r="E36" s="193"/>
    </row>
    <row r="37" spans="2:5" ht="15.75" customHeight="1">
      <c r="B37" s="470" t="s">
        <v>207</v>
      </c>
      <c r="C37" s="358">
        <v>16246.67837</v>
      </c>
      <c r="D37" s="358">
        <f t="shared" si="1"/>
        <v>63768.2126</v>
      </c>
      <c r="E37" s="193"/>
    </row>
    <row r="38" spans="2:5" ht="15.75" customHeight="1">
      <c r="B38" s="470" t="s">
        <v>300</v>
      </c>
      <c r="C38" s="358">
        <v>5897.65479</v>
      </c>
      <c r="D38" s="358">
        <f t="shared" si="1"/>
        <v>23148.29505</v>
      </c>
      <c r="E38" s="193"/>
    </row>
    <row r="39" spans="2:5" ht="15.75" customHeight="1">
      <c r="B39" s="470" t="s">
        <v>284</v>
      </c>
      <c r="C39" s="358">
        <v>5467.27852</v>
      </c>
      <c r="D39" s="358">
        <f t="shared" si="1"/>
        <v>21459.06819</v>
      </c>
      <c r="E39" s="193"/>
    </row>
    <row r="40" spans="2:5" ht="15.75" customHeight="1">
      <c r="B40" s="470" t="s">
        <v>217</v>
      </c>
      <c r="C40" s="358">
        <v>5432.06887</v>
      </c>
      <c r="D40" s="358">
        <f t="shared" si="1"/>
        <v>21320.87031</v>
      </c>
      <c r="E40" s="193"/>
    </row>
    <row r="41" spans="2:5" ht="15.75" customHeight="1">
      <c r="B41" s="470" t="s">
        <v>271</v>
      </c>
      <c r="C41" s="358">
        <v>4812.70004</v>
      </c>
      <c r="D41" s="358">
        <f t="shared" si="1"/>
        <v>18889.84766</v>
      </c>
      <c r="E41" s="193"/>
    </row>
    <row r="42" spans="2:5" ht="15.75" customHeight="1">
      <c r="B42" s="470" t="s">
        <v>185</v>
      </c>
      <c r="C42" s="358">
        <v>4027.09217</v>
      </c>
      <c r="D42" s="358">
        <f t="shared" si="1"/>
        <v>15806.33677</v>
      </c>
      <c r="E42" s="193"/>
    </row>
    <row r="43" spans="2:5" ht="15.75" customHeight="1">
      <c r="B43" s="470" t="s">
        <v>273</v>
      </c>
      <c r="C43" s="358">
        <v>3999.0283</v>
      </c>
      <c r="D43" s="358">
        <f t="shared" si="1"/>
        <v>15696.18608</v>
      </c>
      <c r="E43" s="193"/>
    </row>
    <row r="44" spans="2:5" ht="15.75" customHeight="1">
      <c r="B44" s="470" t="s">
        <v>187</v>
      </c>
      <c r="C44" s="358">
        <v>3536.41327</v>
      </c>
      <c r="D44" s="358">
        <f t="shared" si="1"/>
        <v>13880.42208</v>
      </c>
      <c r="E44" s="193"/>
    </row>
    <row r="45" spans="2:5" ht="15.75" customHeight="1">
      <c r="B45" s="470" t="s">
        <v>196</v>
      </c>
      <c r="C45" s="358">
        <v>3399.04473</v>
      </c>
      <c r="D45" s="358">
        <f t="shared" si="1"/>
        <v>13341.25057</v>
      </c>
      <c r="E45" s="193"/>
    </row>
    <row r="46" spans="2:5" ht="15.75" customHeight="1">
      <c r="B46" s="470" t="s">
        <v>197</v>
      </c>
      <c r="C46" s="358">
        <v>3336.61243</v>
      </c>
      <c r="D46" s="358">
        <f t="shared" si="1"/>
        <v>13096.20379</v>
      </c>
      <c r="E46" s="193"/>
    </row>
    <row r="47" spans="2:5" ht="15.75" customHeight="1">
      <c r="B47" s="470" t="s">
        <v>288</v>
      </c>
      <c r="C47" s="358">
        <v>3305.40634</v>
      </c>
      <c r="D47" s="358">
        <f t="shared" si="1"/>
        <v>12973.71988</v>
      </c>
      <c r="E47" s="193"/>
    </row>
    <row r="48" spans="2:5" ht="15.75" customHeight="1">
      <c r="B48" s="470" t="s">
        <v>189</v>
      </c>
      <c r="C48" s="358">
        <v>3235.8505699999996</v>
      </c>
      <c r="D48" s="358">
        <f t="shared" si="1"/>
        <v>12700.71349</v>
      </c>
      <c r="E48" s="193"/>
    </row>
    <row r="49" spans="2:5" ht="15.75" customHeight="1">
      <c r="B49" s="470" t="s">
        <v>278</v>
      </c>
      <c r="C49" s="358">
        <v>3184.7918799999998</v>
      </c>
      <c r="D49" s="358">
        <f t="shared" si="1"/>
        <v>12500.30813</v>
      </c>
      <c r="E49" s="193"/>
    </row>
    <row r="50" spans="2:5" ht="15.75" customHeight="1">
      <c r="B50" s="470" t="s">
        <v>278</v>
      </c>
      <c r="C50" s="358">
        <v>3184.7918799999998</v>
      </c>
      <c r="D50" s="358">
        <f t="shared" si="1"/>
        <v>12500.30813</v>
      </c>
      <c r="E50" s="193"/>
    </row>
    <row r="51" spans="2:5" ht="15.75" customHeight="1">
      <c r="B51" s="470" t="s">
        <v>290</v>
      </c>
      <c r="C51" s="358">
        <v>2912.18525</v>
      </c>
      <c r="D51" s="358">
        <f t="shared" si="1"/>
        <v>11430.32711</v>
      </c>
      <c r="E51" s="193"/>
    </row>
    <row r="52" spans="2:5" ht="15.75" customHeight="1">
      <c r="B52" s="470" t="s">
        <v>186</v>
      </c>
      <c r="C52" s="358">
        <v>2770.73276</v>
      </c>
      <c r="D52" s="358">
        <f t="shared" si="1"/>
        <v>10875.12608</v>
      </c>
      <c r="E52" s="193"/>
    </row>
    <row r="53" spans="2:5" ht="15.75" customHeight="1">
      <c r="B53" s="470" t="s">
        <v>249</v>
      </c>
      <c r="C53" s="358">
        <v>2701.6446800000003</v>
      </c>
      <c r="D53" s="358">
        <f t="shared" si="1"/>
        <v>10603.95537</v>
      </c>
      <c r="E53" s="193"/>
    </row>
    <row r="54" spans="2:5" ht="15.75" customHeight="1">
      <c r="B54" s="470" t="s">
        <v>191</v>
      </c>
      <c r="C54" s="358">
        <v>2676.6636200000003</v>
      </c>
      <c r="D54" s="358">
        <f t="shared" si="1"/>
        <v>10505.90471</v>
      </c>
      <c r="E54" s="193"/>
    </row>
    <row r="55" spans="2:5" ht="15.75" customHeight="1">
      <c r="B55" s="470" t="s">
        <v>314</v>
      </c>
      <c r="C55" s="358">
        <v>2518.00044</v>
      </c>
      <c r="D55" s="358">
        <f t="shared" si="1"/>
        <v>9883.15173</v>
      </c>
      <c r="E55" s="193"/>
    </row>
    <row r="56" spans="2:5" ht="15.75" customHeight="1">
      <c r="B56" s="470" t="s">
        <v>304</v>
      </c>
      <c r="C56" s="358">
        <v>2336.98551</v>
      </c>
      <c r="D56" s="358">
        <f t="shared" si="1"/>
        <v>9172.66813</v>
      </c>
      <c r="E56" s="193"/>
    </row>
    <row r="57" spans="2:5" ht="15.75" customHeight="1">
      <c r="B57" s="470" t="s">
        <v>323</v>
      </c>
      <c r="C57" s="358">
        <v>2264.14302</v>
      </c>
      <c r="D57" s="358">
        <f t="shared" si="1"/>
        <v>8886.76135</v>
      </c>
      <c r="E57" s="193"/>
    </row>
    <row r="58" spans="2:5" ht="15.75" customHeight="1">
      <c r="B58" s="470" t="s">
        <v>190</v>
      </c>
      <c r="C58" s="358">
        <v>2247.59798</v>
      </c>
      <c r="D58" s="358">
        <f t="shared" si="1"/>
        <v>8821.82207</v>
      </c>
      <c r="E58" s="193"/>
    </row>
    <row r="59" spans="2:5" ht="15.75" customHeight="1">
      <c r="B59" s="470" t="s">
        <v>291</v>
      </c>
      <c r="C59" s="358">
        <v>2220.23915</v>
      </c>
      <c r="D59" s="358">
        <f t="shared" si="1"/>
        <v>8714.43866</v>
      </c>
      <c r="E59" s="193"/>
    </row>
    <row r="60" spans="2:5" ht="15.75" customHeight="1">
      <c r="B60" s="470" t="s">
        <v>320</v>
      </c>
      <c r="C60" s="358">
        <v>2159.3161</v>
      </c>
      <c r="D60" s="358">
        <f t="shared" si="1"/>
        <v>8475.31569</v>
      </c>
      <c r="E60" s="193"/>
    </row>
    <row r="61" spans="2:5" ht="15.75" customHeight="1">
      <c r="B61" s="470" t="s">
        <v>205</v>
      </c>
      <c r="C61" s="358">
        <v>1910.38873</v>
      </c>
      <c r="D61" s="358">
        <f t="shared" si="1"/>
        <v>7498.27577</v>
      </c>
      <c r="E61" s="193"/>
    </row>
    <row r="62" spans="2:5" ht="15.75" customHeight="1">
      <c r="B62" s="470" t="s">
        <v>282</v>
      </c>
      <c r="C62" s="358">
        <v>1795.9429499999999</v>
      </c>
      <c r="D62" s="358">
        <f t="shared" si="1"/>
        <v>7049.07608</v>
      </c>
      <c r="E62" s="193"/>
    </row>
    <row r="63" spans="2:5" ht="15.75" customHeight="1">
      <c r="B63" s="470" t="s">
        <v>181</v>
      </c>
      <c r="C63" s="358">
        <v>1773.93098</v>
      </c>
      <c r="D63" s="358">
        <f t="shared" si="1"/>
        <v>6962.6791</v>
      </c>
      <c r="E63" s="193"/>
    </row>
    <row r="64" spans="2:5" ht="15.75" customHeight="1">
      <c r="B64" s="470" t="s">
        <v>318</v>
      </c>
      <c r="C64" s="358">
        <v>1686.99622</v>
      </c>
      <c r="D64" s="358">
        <f t="shared" si="1"/>
        <v>6621.46016</v>
      </c>
      <c r="E64" s="193"/>
    </row>
    <row r="65" spans="2:5" ht="15.75" customHeight="1">
      <c r="B65" s="470" t="s">
        <v>198</v>
      </c>
      <c r="C65" s="358">
        <v>1619.1978000000001</v>
      </c>
      <c r="D65" s="358">
        <f t="shared" si="1"/>
        <v>6355.35137</v>
      </c>
      <c r="E65" s="193"/>
    </row>
    <row r="66" spans="2:5" ht="15.75" customHeight="1">
      <c r="B66" s="470" t="s">
        <v>193</v>
      </c>
      <c r="C66" s="358">
        <v>1578.76296</v>
      </c>
      <c r="D66" s="358">
        <f t="shared" si="1"/>
        <v>6196.64462</v>
      </c>
      <c r="E66" s="193"/>
    </row>
    <row r="67" spans="2:5" ht="15.75" customHeight="1">
      <c r="B67" s="470" t="s">
        <v>257</v>
      </c>
      <c r="C67" s="358">
        <v>1505.51377</v>
      </c>
      <c r="D67" s="358">
        <f t="shared" si="1"/>
        <v>5909.14155</v>
      </c>
      <c r="E67" s="193"/>
    </row>
    <row r="68" spans="2:5" ht="15.75" customHeight="1">
      <c r="B68" s="470" t="s">
        <v>286</v>
      </c>
      <c r="C68" s="358">
        <v>1490.2133700000002</v>
      </c>
      <c r="D68" s="358">
        <f aca="true" t="shared" si="2" ref="D68:D99">ROUND(+C68*$E$9,5)</f>
        <v>5849.08748</v>
      </c>
      <c r="E68" s="193"/>
    </row>
    <row r="69" spans="2:5" ht="15.75" customHeight="1">
      <c r="B69" s="470" t="s">
        <v>231</v>
      </c>
      <c r="C69" s="358">
        <v>1352.61074</v>
      </c>
      <c r="D69" s="358">
        <f t="shared" si="2"/>
        <v>5308.99715</v>
      </c>
      <c r="E69" s="193"/>
    </row>
    <row r="70" spans="2:5" ht="15.75" customHeight="1">
      <c r="B70" s="470" t="s">
        <v>324</v>
      </c>
      <c r="C70" s="358">
        <v>1302.41634</v>
      </c>
      <c r="D70" s="358">
        <f t="shared" si="2"/>
        <v>5111.98413</v>
      </c>
      <c r="E70" s="193"/>
    </row>
    <row r="71" spans="2:5" ht="15.75" customHeight="1">
      <c r="B71" s="470" t="s">
        <v>283</v>
      </c>
      <c r="C71" s="358">
        <v>1290.57718</v>
      </c>
      <c r="D71" s="358">
        <f t="shared" si="2"/>
        <v>5065.51543</v>
      </c>
      <c r="E71" s="193"/>
    </row>
    <row r="72" spans="2:5" ht="15.75" customHeight="1">
      <c r="B72" s="470" t="s">
        <v>204</v>
      </c>
      <c r="C72" s="358">
        <v>1240.6563500000002</v>
      </c>
      <c r="D72" s="358">
        <f t="shared" si="2"/>
        <v>4869.57617</v>
      </c>
      <c r="E72" s="193"/>
    </row>
    <row r="73" spans="2:5" ht="15.75" customHeight="1">
      <c r="B73" s="470" t="s">
        <v>195</v>
      </c>
      <c r="C73" s="358">
        <v>1208.7943899999998</v>
      </c>
      <c r="D73" s="358">
        <f t="shared" si="2"/>
        <v>4744.51798</v>
      </c>
      <c r="E73" s="193"/>
    </row>
    <row r="74" spans="2:5" ht="15.75" customHeight="1">
      <c r="B74" s="470" t="s">
        <v>317</v>
      </c>
      <c r="C74" s="358">
        <v>1130.5526399999999</v>
      </c>
      <c r="D74" s="358">
        <f t="shared" si="2"/>
        <v>4437.41911</v>
      </c>
      <c r="E74" s="193"/>
    </row>
    <row r="75" spans="2:5" ht="15.75" customHeight="1">
      <c r="B75" s="470" t="s">
        <v>294</v>
      </c>
      <c r="C75" s="358">
        <v>1097.25629</v>
      </c>
      <c r="D75" s="358">
        <f t="shared" si="2"/>
        <v>4306.73094</v>
      </c>
      <c r="E75" s="193"/>
    </row>
    <row r="76" spans="2:5" ht="15.75" customHeight="1">
      <c r="B76" s="470" t="s">
        <v>307</v>
      </c>
      <c r="C76" s="358">
        <v>1074.30739</v>
      </c>
      <c r="D76" s="358">
        <f t="shared" si="2"/>
        <v>4216.65651</v>
      </c>
      <c r="E76" s="193"/>
    </row>
    <row r="77" spans="2:5" ht="15.75" customHeight="1">
      <c r="B77" s="470" t="s">
        <v>200</v>
      </c>
      <c r="C77" s="358">
        <v>868.25827</v>
      </c>
      <c r="D77" s="358">
        <f t="shared" si="2"/>
        <v>3407.91371</v>
      </c>
      <c r="E77" s="193"/>
    </row>
    <row r="78" spans="2:5" ht="15.75" customHeight="1">
      <c r="B78" s="470" t="s">
        <v>292</v>
      </c>
      <c r="C78" s="358">
        <v>852.91051</v>
      </c>
      <c r="D78" s="358">
        <f t="shared" si="2"/>
        <v>3347.67375</v>
      </c>
      <c r="E78" s="193"/>
    </row>
    <row r="79" spans="2:5" ht="15.75" customHeight="1">
      <c r="B79" s="470" t="s">
        <v>308</v>
      </c>
      <c r="C79" s="358">
        <v>841.08413</v>
      </c>
      <c r="D79" s="358">
        <f t="shared" si="2"/>
        <v>3301.25521</v>
      </c>
      <c r="E79" s="193"/>
    </row>
    <row r="80" spans="2:5" ht="15.75" customHeight="1">
      <c r="B80" s="470" t="s">
        <v>220</v>
      </c>
      <c r="C80" s="358">
        <v>808.88656</v>
      </c>
      <c r="D80" s="358">
        <f t="shared" si="2"/>
        <v>3174.87975</v>
      </c>
      <c r="E80" s="193"/>
    </row>
    <row r="81" spans="2:5" ht="15.75" customHeight="1">
      <c r="B81" s="470" t="s">
        <v>199</v>
      </c>
      <c r="C81" s="358">
        <v>802.14523</v>
      </c>
      <c r="D81" s="358">
        <f t="shared" si="2"/>
        <v>3148.42003</v>
      </c>
      <c r="E81" s="193"/>
    </row>
    <row r="82" spans="2:5" ht="15.75" customHeight="1">
      <c r="B82" s="470" t="s">
        <v>209</v>
      </c>
      <c r="C82" s="358">
        <v>716.48878</v>
      </c>
      <c r="D82" s="358">
        <f t="shared" si="2"/>
        <v>2812.21846</v>
      </c>
      <c r="E82" s="193"/>
    </row>
    <row r="83" spans="2:5" ht="15.75" customHeight="1">
      <c r="B83" s="470" t="s">
        <v>278</v>
      </c>
      <c r="C83" s="358">
        <v>635.25891</v>
      </c>
      <c r="D83" s="358">
        <f t="shared" si="2"/>
        <v>2493.39122</v>
      </c>
      <c r="E83" s="193"/>
    </row>
    <row r="84" spans="2:5" ht="15.75" customHeight="1">
      <c r="B84" s="470" t="s">
        <v>313</v>
      </c>
      <c r="C84" s="358">
        <v>591.08678</v>
      </c>
      <c r="D84" s="358">
        <f t="shared" si="2"/>
        <v>2320.01561</v>
      </c>
      <c r="E84" s="193"/>
    </row>
    <row r="85" spans="2:5" ht="15.75" customHeight="1">
      <c r="B85" s="470" t="s">
        <v>256</v>
      </c>
      <c r="C85" s="358">
        <v>587.63548</v>
      </c>
      <c r="D85" s="358">
        <f t="shared" si="2"/>
        <v>2306.46926</v>
      </c>
      <c r="E85" s="193"/>
    </row>
    <row r="86" spans="2:5" ht="15.75" customHeight="1">
      <c r="B86" s="470" t="s">
        <v>295</v>
      </c>
      <c r="C86" s="358">
        <v>550.2768599999999</v>
      </c>
      <c r="D86" s="358">
        <f t="shared" si="2"/>
        <v>2159.83668</v>
      </c>
      <c r="E86" s="193"/>
    </row>
    <row r="87" spans="2:5" ht="15.75" customHeight="1">
      <c r="B87" s="470" t="s">
        <v>325</v>
      </c>
      <c r="C87" s="358">
        <v>548.89433</v>
      </c>
      <c r="D87" s="358">
        <f t="shared" si="2"/>
        <v>2154.41025</v>
      </c>
      <c r="E87" s="193"/>
    </row>
    <row r="88" spans="2:5" ht="15.75" customHeight="1">
      <c r="B88" s="470" t="s">
        <v>201</v>
      </c>
      <c r="C88" s="358">
        <v>536.5503</v>
      </c>
      <c r="D88" s="358">
        <f t="shared" si="2"/>
        <v>2105.95993</v>
      </c>
      <c r="E88" s="193"/>
    </row>
    <row r="89" spans="2:5" ht="15.75" customHeight="1">
      <c r="B89" s="470" t="s">
        <v>188</v>
      </c>
      <c r="C89" s="358">
        <v>531.3272</v>
      </c>
      <c r="D89" s="358">
        <f t="shared" si="2"/>
        <v>2085.45926</v>
      </c>
      <c r="E89" s="193"/>
    </row>
    <row r="90" spans="2:5" ht="15.75" customHeight="1">
      <c r="B90" s="470" t="s">
        <v>222</v>
      </c>
      <c r="C90" s="358">
        <v>527.8936199999999</v>
      </c>
      <c r="D90" s="358">
        <f t="shared" si="2"/>
        <v>2071.98246</v>
      </c>
      <c r="E90" s="193"/>
    </row>
    <row r="91" spans="2:5" ht="15.75" customHeight="1">
      <c r="B91" s="470" t="s">
        <v>315</v>
      </c>
      <c r="C91" s="358">
        <v>514.66934</v>
      </c>
      <c r="D91" s="358">
        <f t="shared" si="2"/>
        <v>2020.07716</v>
      </c>
      <c r="E91" s="193"/>
    </row>
    <row r="92" spans="2:5" ht="15.75" customHeight="1">
      <c r="B92" s="470" t="s">
        <v>194</v>
      </c>
      <c r="C92" s="358">
        <v>507.78186</v>
      </c>
      <c r="D92" s="358">
        <f t="shared" si="2"/>
        <v>1993.0438</v>
      </c>
      <c r="E92" s="193"/>
    </row>
    <row r="93" spans="2:5" ht="15.75" customHeight="1">
      <c r="B93" s="470" t="s">
        <v>172</v>
      </c>
      <c r="C93" s="358">
        <v>501.20871999999997</v>
      </c>
      <c r="D93" s="358">
        <f t="shared" si="2"/>
        <v>1967.24423</v>
      </c>
      <c r="E93" s="193"/>
    </row>
    <row r="94" spans="2:5" ht="15.75" customHeight="1">
      <c r="B94" s="470" t="s">
        <v>293</v>
      </c>
      <c r="C94" s="358">
        <v>495.94464</v>
      </c>
      <c r="D94" s="358">
        <f t="shared" si="2"/>
        <v>1946.58271</v>
      </c>
      <c r="E94" s="193"/>
    </row>
    <row r="95" spans="2:5" ht="15.75" customHeight="1">
      <c r="B95" s="470" t="s">
        <v>311</v>
      </c>
      <c r="C95" s="358">
        <v>494.40465</v>
      </c>
      <c r="D95" s="358">
        <f t="shared" si="2"/>
        <v>1940.53825</v>
      </c>
      <c r="E95" s="193"/>
    </row>
    <row r="96" spans="2:5" ht="15.75" customHeight="1">
      <c r="B96" s="470" t="s">
        <v>319</v>
      </c>
      <c r="C96" s="358">
        <v>490.03913</v>
      </c>
      <c r="D96" s="358">
        <f t="shared" si="2"/>
        <v>1923.40359</v>
      </c>
      <c r="E96" s="193"/>
    </row>
    <row r="97" spans="2:5" ht="15.75" customHeight="1">
      <c r="B97" s="470" t="s">
        <v>285</v>
      </c>
      <c r="C97" s="358">
        <v>489.85253</v>
      </c>
      <c r="D97" s="358">
        <f t="shared" si="2"/>
        <v>1922.67118</v>
      </c>
      <c r="E97" s="193"/>
    </row>
    <row r="98" spans="2:5" ht="15.75" customHeight="1">
      <c r="B98" s="470" t="s">
        <v>213</v>
      </c>
      <c r="C98" s="358">
        <v>424.71244</v>
      </c>
      <c r="D98" s="358">
        <f t="shared" si="2"/>
        <v>1666.99633</v>
      </c>
      <c r="E98" s="193"/>
    </row>
    <row r="99" spans="2:5" ht="15.75" customHeight="1">
      <c r="B99" s="470" t="s">
        <v>211</v>
      </c>
      <c r="C99" s="358">
        <v>419.51171</v>
      </c>
      <c r="D99" s="358">
        <f t="shared" si="2"/>
        <v>1646.58346</v>
      </c>
      <c r="E99" s="193"/>
    </row>
    <row r="100" spans="2:5" ht="15.75" customHeight="1">
      <c r="B100" s="470" t="s">
        <v>296</v>
      </c>
      <c r="C100" s="358">
        <v>418.13428000000005</v>
      </c>
      <c r="D100" s="358">
        <f aca="true" t="shared" si="3" ref="D100:D131">ROUND(+C100*$E$9,5)</f>
        <v>1641.17705</v>
      </c>
      <c r="E100" s="193"/>
    </row>
    <row r="101" spans="2:5" ht="15.75" customHeight="1">
      <c r="B101" s="470" t="s">
        <v>202</v>
      </c>
      <c r="C101" s="358">
        <v>407.76119</v>
      </c>
      <c r="D101" s="358">
        <f t="shared" si="3"/>
        <v>1600.46267</v>
      </c>
      <c r="E101" s="193"/>
    </row>
    <row r="102" spans="2:5" ht="15.75" customHeight="1">
      <c r="B102" s="470" t="s">
        <v>223</v>
      </c>
      <c r="C102" s="358">
        <v>374.0955</v>
      </c>
      <c r="D102" s="358">
        <f t="shared" si="3"/>
        <v>1468.32484</v>
      </c>
      <c r="E102" s="193"/>
    </row>
    <row r="103" spans="2:5" ht="15.75" customHeight="1">
      <c r="B103" s="470" t="s">
        <v>281</v>
      </c>
      <c r="C103" s="358">
        <v>347.98134000000005</v>
      </c>
      <c r="D103" s="358">
        <f t="shared" si="3"/>
        <v>1365.82676</v>
      </c>
      <c r="E103" s="193"/>
    </row>
    <row r="104" spans="2:5" ht="15.75" customHeight="1">
      <c r="B104" s="470" t="s">
        <v>277</v>
      </c>
      <c r="C104" s="358">
        <v>283.46236</v>
      </c>
      <c r="D104" s="358">
        <f t="shared" si="3"/>
        <v>1112.58976</v>
      </c>
      <c r="E104" s="193"/>
    </row>
    <row r="105" spans="2:5" ht="15.75" customHeight="1">
      <c r="B105" s="470" t="s">
        <v>210</v>
      </c>
      <c r="C105" s="358">
        <v>281.24306</v>
      </c>
      <c r="D105" s="358">
        <f t="shared" si="3"/>
        <v>1103.87901</v>
      </c>
      <c r="E105" s="193"/>
    </row>
    <row r="106" spans="2:5" ht="15.75" customHeight="1">
      <c r="B106" s="470" t="s">
        <v>215</v>
      </c>
      <c r="C106" s="358">
        <v>278.65423</v>
      </c>
      <c r="D106" s="358">
        <f t="shared" si="3"/>
        <v>1093.71785</v>
      </c>
      <c r="E106" s="193"/>
    </row>
    <row r="107" spans="2:5" ht="15.75" customHeight="1">
      <c r="B107" s="470" t="s">
        <v>221</v>
      </c>
      <c r="C107" s="358">
        <v>267.36809999999997</v>
      </c>
      <c r="D107" s="358">
        <f t="shared" si="3"/>
        <v>1049.41979</v>
      </c>
      <c r="E107" s="193"/>
    </row>
    <row r="108" spans="2:5" ht="15.75" customHeight="1">
      <c r="B108" s="470" t="s">
        <v>316</v>
      </c>
      <c r="C108" s="358">
        <v>262.778</v>
      </c>
      <c r="D108" s="358">
        <f t="shared" si="3"/>
        <v>1031.40365</v>
      </c>
      <c r="E108" s="193"/>
    </row>
    <row r="109" spans="2:5" ht="15.75" customHeight="1">
      <c r="B109" s="470" t="s">
        <v>219</v>
      </c>
      <c r="C109" s="358">
        <v>252.04233</v>
      </c>
      <c r="D109" s="358">
        <f t="shared" si="3"/>
        <v>989.26615</v>
      </c>
      <c r="E109" s="193"/>
    </row>
    <row r="110" spans="2:5" ht="15.75" customHeight="1">
      <c r="B110" s="470" t="s">
        <v>203</v>
      </c>
      <c r="C110" s="358">
        <v>244.34056</v>
      </c>
      <c r="D110" s="358">
        <f t="shared" si="3"/>
        <v>959.0367</v>
      </c>
      <c r="E110" s="193"/>
    </row>
    <row r="111" spans="2:5" ht="15.75" customHeight="1">
      <c r="B111" s="470" t="s">
        <v>214</v>
      </c>
      <c r="C111" s="358">
        <v>221.38588000000001</v>
      </c>
      <c r="D111" s="358">
        <f t="shared" si="3"/>
        <v>868.93958</v>
      </c>
      <c r="E111" s="193"/>
    </row>
    <row r="112" spans="2:5" ht="15.75" customHeight="1">
      <c r="B112" s="470" t="s">
        <v>233</v>
      </c>
      <c r="C112" s="358">
        <v>213.81932999999998</v>
      </c>
      <c r="D112" s="358">
        <f t="shared" si="3"/>
        <v>839.24087</v>
      </c>
      <c r="E112" s="193"/>
    </row>
    <row r="113" spans="2:5" ht="15.75" customHeight="1">
      <c r="B113" s="470" t="s">
        <v>326</v>
      </c>
      <c r="C113" s="358">
        <v>200.03231</v>
      </c>
      <c r="D113" s="358">
        <f t="shared" si="3"/>
        <v>785.12682</v>
      </c>
      <c r="E113" s="193"/>
    </row>
    <row r="114" spans="2:5" ht="15.75" customHeight="1">
      <c r="B114" s="470" t="s">
        <v>297</v>
      </c>
      <c r="C114" s="358">
        <v>187.93079</v>
      </c>
      <c r="D114" s="358">
        <f t="shared" si="3"/>
        <v>737.62835</v>
      </c>
      <c r="E114" s="193"/>
    </row>
    <row r="115" spans="2:5" ht="15.75" customHeight="1">
      <c r="B115" s="470" t="s">
        <v>212</v>
      </c>
      <c r="C115" s="358">
        <v>178.5492</v>
      </c>
      <c r="D115" s="358">
        <f t="shared" si="3"/>
        <v>700.80561</v>
      </c>
      <c r="E115" s="193"/>
    </row>
    <row r="116" spans="2:5" ht="15.75" customHeight="1">
      <c r="B116" s="470" t="s">
        <v>192</v>
      </c>
      <c r="C116" s="358">
        <v>168.51771</v>
      </c>
      <c r="D116" s="358">
        <f t="shared" si="3"/>
        <v>661.43201</v>
      </c>
      <c r="E116" s="193"/>
    </row>
    <row r="117" spans="2:5" ht="15.75" customHeight="1">
      <c r="B117" s="470" t="s">
        <v>234</v>
      </c>
      <c r="C117" s="358">
        <v>165.2997</v>
      </c>
      <c r="D117" s="358">
        <f t="shared" si="3"/>
        <v>648.80132</v>
      </c>
      <c r="E117" s="193"/>
    </row>
    <row r="118" spans="2:5" ht="15.75" customHeight="1">
      <c r="B118" s="470" t="s">
        <v>206</v>
      </c>
      <c r="C118" s="358">
        <v>149.25212</v>
      </c>
      <c r="D118" s="358">
        <f t="shared" si="3"/>
        <v>585.81457</v>
      </c>
      <c r="E118" s="193"/>
    </row>
    <row r="119" spans="2:5" ht="15.75" customHeight="1">
      <c r="B119" s="470" t="s">
        <v>287</v>
      </c>
      <c r="C119" s="358">
        <v>148.44154</v>
      </c>
      <c r="D119" s="358">
        <f t="shared" si="3"/>
        <v>582.63304</v>
      </c>
      <c r="E119" s="193"/>
    </row>
    <row r="120" spans="2:5" ht="15.75" customHeight="1">
      <c r="B120" s="470" t="s">
        <v>275</v>
      </c>
      <c r="C120" s="358">
        <v>137.67829999999998</v>
      </c>
      <c r="D120" s="358">
        <f t="shared" si="3"/>
        <v>540.38733</v>
      </c>
      <c r="E120" s="193"/>
    </row>
    <row r="121" spans="2:5" ht="15.75" customHeight="1">
      <c r="B121" s="470" t="s">
        <v>274</v>
      </c>
      <c r="C121" s="358">
        <v>137.20551999999998</v>
      </c>
      <c r="D121" s="358">
        <f t="shared" si="3"/>
        <v>538.53167</v>
      </c>
      <c r="E121" s="193"/>
    </row>
    <row r="122" spans="2:5" ht="15.75" customHeight="1">
      <c r="B122" s="470" t="s">
        <v>276</v>
      </c>
      <c r="C122" s="358">
        <v>131.79936999999998</v>
      </c>
      <c r="D122" s="358">
        <f t="shared" si="3"/>
        <v>517.31253</v>
      </c>
      <c r="E122" s="193"/>
    </row>
    <row r="123" spans="2:5" ht="15.75" customHeight="1">
      <c r="B123" s="470" t="s">
        <v>172</v>
      </c>
      <c r="C123" s="358">
        <v>130.70667</v>
      </c>
      <c r="D123" s="358">
        <f t="shared" si="3"/>
        <v>513.02368</v>
      </c>
      <c r="E123" s="193"/>
    </row>
    <row r="124" spans="2:5" ht="15.75" customHeight="1">
      <c r="B124" s="470" t="s">
        <v>265</v>
      </c>
      <c r="C124" s="358">
        <v>113.36883999999999</v>
      </c>
      <c r="D124" s="358">
        <f t="shared" si="3"/>
        <v>444.9727</v>
      </c>
      <c r="E124" s="193"/>
    </row>
    <row r="125" spans="2:5" ht="15.75" customHeight="1">
      <c r="B125" s="470" t="s">
        <v>180</v>
      </c>
      <c r="C125" s="358">
        <v>103.86127</v>
      </c>
      <c r="D125" s="358">
        <f t="shared" si="3"/>
        <v>407.65548</v>
      </c>
      <c r="E125" s="193"/>
    </row>
    <row r="126" spans="2:6" s="180" customFormat="1" ht="15.75" customHeight="1">
      <c r="B126" s="470" t="s">
        <v>96</v>
      </c>
      <c r="C126" s="358">
        <v>1662.2787699999994</v>
      </c>
      <c r="D126" s="358">
        <f t="shared" si="3"/>
        <v>6524.44417</v>
      </c>
      <c r="E126" s="193"/>
      <c r="F126" s="75"/>
    </row>
    <row r="127" spans="1:7" s="222" customFormat="1" ht="12" customHeight="1">
      <c r="A127" s="78"/>
      <c r="B127" s="470"/>
      <c r="C127" s="358"/>
      <c r="D127" s="358"/>
      <c r="E127" s="193"/>
      <c r="F127" s="75"/>
      <c r="G127" s="75"/>
    </row>
    <row r="128" spans="1:6" s="222" customFormat="1" ht="15.75" customHeight="1">
      <c r="A128" s="78"/>
      <c r="B128" s="102" t="s">
        <v>251</v>
      </c>
      <c r="C128" s="95">
        <f>SUM(C130:C131)</f>
        <v>1634.9637699999998</v>
      </c>
      <c r="D128" s="95">
        <f>SUM(D130:D131)</f>
        <v>6417.2328</v>
      </c>
      <c r="E128" s="193"/>
      <c r="F128" s="75"/>
    </row>
    <row r="129" spans="1:6" s="222" customFormat="1" ht="7.5" customHeight="1">
      <c r="A129" s="78"/>
      <c r="B129" s="103"/>
      <c r="C129" s="95"/>
      <c r="D129" s="104"/>
      <c r="E129" s="496"/>
      <c r="F129" s="75"/>
    </row>
    <row r="130" spans="1:6" s="222" customFormat="1" ht="15.75" customHeight="1">
      <c r="A130" s="78"/>
      <c r="B130" s="396" t="s">
        <v>298</v>
      </c>
      <c r="C130" s="358">
        <v>863.44588</v>
      </c>
      <c r="D130" s="360">
        <f>ROUND(+C130*$E$9,5)</f>
        <v>3389.02508</v>
      </c>
      <c r="E130" s="496"/>
      <c r="F130" s="75"/>
    </row>
    <row r="131" spans="1:6" s="222" customFormat="1" ht="15.75" customHeight="1">
      <c r="A131" s="78"/>
      <c r="B131" s="396" t="s">
        <v>250</v>
      </c>
      <c r="C131" s="358">
        <v>771.51789</v>
      </c>
      <c r="D131" s="360">
        <f>ROUND(+C131*$E$9,5)</f>
        <v>3028.20772</v>
      </c>
      <c r="E131" s="496"/>
      <c r="F131" s="75"/>
    </row>
    <row r="132" spans="1:6" s="222" customFormat="1" ht="16.5" customHeight="1">
      <c r="A132" s="78"/>
      <c r="B132" s="81"/>
      <c r="C132" s="359"/>
      <c r="D132" s="361"/>
      <c r="E132" s="496"/>
      <c r="F132" s="75"/>
    </row>
    <row r="133" spans="1:6" s="222" customFormat="1" ht="16.5" customHeight="1">
      <c r="A133" s="78"/>
      <c r="B133" s="574" t="s">
        <v>14</v>
      </c>
      <c r="C133" s="572">
        <f>+C34+C15+C128</f>
        <v>550355.77347</v>
      </c>
      <c r="D133" s="572">
        <f>+D34+D15+D128</f>
        <v>2160146.4109000005</v>
      </c>
      <c r="E133" s="496"/>
      <c r="F133" s="75"/>
    </row>
    <row r="134" spans="1:6" s="219" customFormat="1" ht="16.5" customHeight="1">
      <c r="A134" s="75"/>
      <c r="B134" s="575"/>
      <c r="C134" s="573"/>
      <c r="D134" s="573"/>
      <c r="E134" s="496"/>
      <c r="F134" s="75"/>
    </row>
    <row r="135" spans="1:6" s="219" customFormat="1" ht="7.5" customHeight="1">
      <c r="A135" s="75"/>
      <c r="B135" s="82"/>
      <c r="C135" s="83"/>
      <c r="D135" s="83"/>
      <c r="E135" s="496"/>
      <c r="F135" s="75"/>
    </row>
    <row r="136" spans="1:6" s="219" customFormat="1" ht="15" customHeight="1">
      <c r="A136" s="75"/>
      <c r="B136" s="79" t="s">
        <v>159</v>
      </c>
      <c r="C136" s="495"/>
      <c r="D136" s="192"/>
      <c r="E136" s="496"/>
      <c r="F136" s="75"/>
    </row>
    <row r="137" spans="1:6" s="220" customFormat="1" ht="15">
      <c r="A137" s="76"/>
      <c r="B137" s="79" t="s">
        <v>160</v>
      </c>
      <c r="C137" s="190"/>
      <c r="D137" s="191"/>
      <c r="E137" s="496"/>
      <c r="F137" s="75"/>
    </row>
    <row r="138" spans="1:6" s="219" customFormat="1" ht="15">
      <c r="A138" s="75"/>
      <c r="B138" s="84" t="s">
        <v>161</v>
      </c>
      <c r="C138" s="178"/>
      <c r="D138" s="114"/>
      <c r="E138" s="496"/>
      <c r="F138" s="75"/>
    </row>
    <row r="139" spans="1:6" s="221" customFormat="1" ht="15.75">
      <c r="A139" s="74"/>
      <c r="B139" s="84" t="s">
        <v>162</v>
      </c>
      <c r="C139" s="84"/>
      <c r="D139" s="84"/>
      <c r="E139" s="496"/>
      <c r="F139" s="75"/>
    </row>
    <row r="140" spans="1:6" s="221" customFormat="1" ht="15" customHeight="1">
      <c r="A140" s="74"/>
      <c r="B140" s="578" t="s">
        <v>327</v>
      </c>
      <c r="C140" s="578"/>
      <c r="D140" s="578"/>
      <c r="E140" s="496"/>
      <c r="F140" s="75"/>
    </row>
    <row r="141" spans="1:6" s="221" customFormat="1" ht="15" customHeight="1">
      <c r="A141" s="74"/>
      <c r="B141" s="582" t="s">
        <v>252</v>
      </c>
      <c r="C141" s="582"/>
      <c r="D141" s="582"/>
      <c r="E141" s="193"/>
      <c r="F141" s="219"/>
    </row>
    <row r="142" spans="1:6" s="221" customFormat="1" ht="15" customHeight="1">
      <c r="A142" s="74"/>
      <c r="B142" s="413"/>
      <c r="C142" s="414"/>
      <c r="D142" s="414"/>
      <c r="E142" s="193"/>
      <c r="F142" s="219"/>
    </row>
    <row r="143" spans="1:6" s="221" customFormat="1" ht="15.75">
      <c r="A143" s="74"/>
      <c r="B143" s="413"/>
      <c r="C143" s="415"/>
      <c r="D143" s="415"/>
      <c r="E143" s="193"/>
      <c r="F143" s="219"/>
    </row>
    <row r="144" spans="1:5" s="219" customFormat="1" ht="15" customHeight="1">
      <c r="A144" s="75"/>
      <c r="B144" s="416"/>
      <c r="C144" s="417"/>
      <c r="D144" s="417"/>
      <c r="E144" s="193"/>
    </row>
    <row r="145" spans="1:5" s="219" customFormat="1" ht="15" customHeight="1">
      <c r="A145" s="75"/>
      <c r="B145" s="86" t="s">
        <v>108</v>
      </c>
      <c r="C145" s="93"/>
      <c r="D145" s="93"/>
      <c r="E145" s="193"/>
    </row>
    <row r="146" spans="1:5" s="219" customFormat="1" ht="18">
      <c r="A146" s="75"/>
      <c r="B146" s="138" t="s">
        <v>263</v>
      </c>
      <c r="C146" s="94"/>
      <c r="D146" s="94"/>
      <c r="E146" s="193"/>
    </row>
    <row r="147" spans="1:5" s="219" customFormat="1" ht="15" customHeight="1">
      <c r="A147" s="75"/>
      <c r="B147" s="357" t="s">
        <v>66</v>
      </c>
      <c r="C147" s="94"/>
      <c r="D147" s="94"/>
      <c r="E147" s="193"/>
    </row>
    <row r="148" spans="1:5" s="219" customFormat="1" ht="15.75" customHeight="1">
      <c r="A148" s="75"/>
      <c r="B148" s="357" t="s">
        <v>101</v>
      </c>
      <c r="C148" s="94"/>
      <c r="D148" s="94"/>
      <c r="E148" s="193"/>
    </row>
    <row r="149" spans="1:5" s="219" customFormat="1" ht="15.75" customHeight="1">
      <c r="A149" s="75"/>
      <c r="B149" s="329" t="str">
        <f>+B9</f>
        <v>Al 31 de julio de 2022</v>
      </c>
      <c r="C149" s="329"/>
      <c r="D149" s="93"/>
      <c r="E149" s="193"/>
    </row>
    <row r="150" spans="1:5" s="219" customFormat="1" ht="7.5" customHeight="1">
      <c r="A150" s="75"/>
      <c r="B150" s="259"/>
      <c r="C150" s="270"/>
      <c r="D150" s="270"/>
      <c r="E150" s="193"/>
    </row>
    <row r="151" spans="1:5" s="219" customFormat="1" ht="12" customHeight="1">
      <c r="A151" s="75"/>
      <c r="B151" s="579" t="s">
        <v>99</v>
      </c>
      <c r="C151" s="566" t="s">
        <v>53</v>
      </c>
      <c r="D151" s="569" t="s">
        <v>134</v>
      </c>
      <c r="E151" s="193"/>
    </row>
    <row r="152" spans="1:5" s="219" customFormat="1" ht="12" customHeight="1">
      <c r="A152" s="75"/>
      <c r="B152" s="580"/>
      <c r="C152" s="567"/>
      <c r="D152" s="570"/>
      <c r="E152" s="193"/>
    </row>
    <row r="153" spans="1:5" s="219" customFormat="1" ht="12" customHeight="1">
      <c r="A153" s="75"/>
      <c r="B153" s="581"/>
      <c r="C153" s="568"/>
      <c r="D153" s="571"/>
      <c r="E153" s="193"/>
    </row>
    <row r="154" spans="1:5" s="219" customFormat="1" ht="9.75" customHeight="1">
      <c r="A154" s="75"/>
      <c r="B154" s="260"/>
      <c r="C154" s="272"/>
      <c r="D154" s="273"/>
      <c r="E154" s="193"/>
    </row>
    <row r="155" spans="1:5" s="219" customFormat="1" ht="20.25" customHeight="1">
      <c r="A155" s="75"/>
      <c r="B155" s="100" t="s">
        <v>122</v>
      </c>
      <c r="C155" s="95">
        <v>0</v>
      </c>
      <c r="D155" s="95">
        <v>0</v>
      </c>
      <c r="E155" s="193"/>
    </row>
    <row r="156" spans="1:5" s="219" customFormat="1" ht="7.5" customHeight="1">
      <c r="A156" s="75"/>
      <c r="B156" s="100"/>
      <c r="C156" s="95"/>
      <c r="D156" s="95"/>
      <c r="E156" s="193"/>
    </row>
    <row r="157" spans="1:5" s="219" customFormat="1" ht="12" customHeight="1">
      <c r="A157" s="75"/>
      <c r="B157" s="471"/>
      <c r="C157" s="359"/>
      <c r="D157" s="359"/>
      <c r="E157" s="193"/>
    </row>
    <row r="158" spans="1:5" s="219" customFormat="1" ht="20.25" customHeight="1">
      <c r="A158" s="75"/>
      <c r="B158" s="472" t="s">
        <v>116</v>
      </c>
      <c r="C158" s="95">
        <f>SUM(C160:C169)</f>
        <v>6762.227929999999</v>
      </c>
      <c r="D158" s="95">
        <f>SUM(D160:D169)</f>
        <v>26541.744619999998</v>
      </c>
      <c r="E158" s="193"/>
    </row>
    <row r="159" spans="2:6" ht="7.5" customHeight="1">
      <c r="B159" s="473"/>
      <c r="C159" s="95"/>
      <c r="D159" s="359"/>
      <c r="E159" s="193"/>
      <c r="F159" s="219"/>
    </row>
    <row r="160" spans="2:6" ht="15.75" customHeight="1">
      <c r="B160" s="470" t="s">
        <v>173</v>
      </c>
      <c r="C160" s="358">
        <v>2882.75861</v>
      </c>
      <c r="D160" s="358">
        <f aca="true" t="shared" si="4" ref="D160:D169">ROUND(+C160*$E$9,5)</f>
        <v>11314.82754</v>
      </c>
      <c r="E160" s="193"/>
      <c r="F160" s="219"/>
    </row>
    <row r="161" spans="2:6" ht="15.75" customHeight="1">
      <c r="B161" s="470" t="s">
        <v>301</v>
      </c>
      <c r="C161" s="358">
        <v>1752.16687</v>
      </c>
      <c r="D161" s="358">
        <f t="shared" si="4"/>
        <v>6877.25496</v>
      </c>
      <c r="E161" s="193"/>
      <c r="F161" s="219"/>
    </row>
    <row r="162" spans="2:6" ht="15.75" customHeight="1">
      <c r="B162" s="470" t="s">
        <v>302</v>
      </c>
      <c r="C162" s="358">
        <v>244.14329</v>
      </c>
      <c r="D162" s="358">
        <f t="shared" si="4"/>
        <v>958.26241</v>
      </c>
      <c r="E162" s="193"/>
      <c r="F162" s="219"/>
    </row>
    <row r="163" spans="2:6" ht="15.75" customHeight="1">
      <c r="B163" s="470" t="s">
        <v>305</v>
      </c>
      <c r="C163" s="358">
        <v>172.86753</v>
      </c>
      <c r="D163" s="358">
        <f t="shared" si="4"/>
        <v>678.50506</v>
      </c>
      <c r="E163" s="193"/>
      <c r="F163" s="219"/>
    </row>
    <row r="164" spans="2:6" ht="15.75" customHeight="1">
      <c r="B164" s="470" t="s">
        <v>306</v>
      </c>
      <c r="C164" s="358">
        <v>156.85639</v>
      </c>
      <c r="D164" s="358">
        <f t="shared" si="4"/>
        <v>615.66133</v>
      </c>
      <c r="E164" s="193"/>
      <c r="F164" s="219"/>
    </row>
    <row r="165" spans="2:6" ht="15.75" customHeight="1">
      <c r="B165" s="470" t="s">
        <v>299</v>
      </c>
      <c r="C165" s="358">
        <v>140.71510999999998</v>
      </c>
      <c r="D165" s="358">
        <f>ROUND(+C165*$E$9,5)</f>
        <v>552.30681</v>
      </c>
      <c r="E165" s="193"/>
      <c r="F165" s="219"/>
    </row>
    <row r="166" spans="2:6" ht="15.75" customHeight="1">
      <c r="B166" s="470" t="s">
        <v>309</v>
      </c>
      <c r="C166" s="358">
        <v>106.77253999999999</v>
      </c>
      <c r="D166" s="358">
        <f>ROUND(+C166*$E$9,5)</f>
        <v>419.08222</v>
      </c>
      <c r="E166" s="193"/>
      <c r="F166" s="219"/>
    </row>
    <row r="167" spans="2:6" ht="15.75" customHeight="1">
      <c r="B167" s="470" t="s">
        <v>303</v>
      </c>
      <c r="C167" s="358">
        <v>92.45022999999999</v>
      </c>
      <c r="D167" s="358">
        <f>ROUND(+C167*$E$9,5)</f>
        <v>362.86715</v>
      </c>
      <c r="E167" s="193"/>
      <c r="F167" s="219"/>
    </row>
    <row r="168" spans="2:6" ht="15.75" customHeight="1">
      <c r="B168" s="470" t="s">
        <v>310</v>
      </c>
      <c r="C168" s="358">
        <v>91.84411999999999</v>
      </c>
      <c r="D168" s="358">
        <f>ROUND(+C168*$E$9,5)</f>
        <v>360.48817</v>
      </c>
      <c r="E168" s="193"/>
      <c r="F168" s="219"/>
    </row>
    <row r="169" spans="2:6" ht="15.75" customHeight="1">
      <c r="B169" s="470" t="s">
        <v>96</v>
      </c>
      <c r="C169" s="358">
        <v>1121.6532399999996</v>
      </c>
      <c r="D169" s="358">
        <f t="shared" si="4"/>
        <v>4402.48897</v>
      </c>
      <c r="E169" s="193"/>
      <c r="F169" s="219"/>
    </row>
    <row r="170" spans="2:6" ht="12" customHeight="1">
      <c r="B170" s="470"/>
      <c r="C170" s="358"/>
      <c r="D170" s="358"/>
      <c r="E170" s="193"/>
      <c r="F170" s="219"/>
    </row>
    <row r="171" spans="2:6" ht="15.75" customHeight="1">
      <c r="B171" s="472" t="s">
        <v>253</v>
      </c>
      <c r="C171" s="95">
        <v>0</v>
      </c>
      <c r="D171" s="95">
        <v>0</v>
      </c>
      <c r="E171" s="193"/>
      <c r="F171" s="219"/>
    </row>
    <row r="172" spans="2:6" ht="9.75" customHeight="1">
      <c r="B172" s="81"/>
      <c r="C172" s="359"/>
      <c r="D172" s="361"/>
      <c r="E172" s="193"/>
      <c r="F172" s="219"/>
    </row>
    <row r="173" spans="2:6" ht="16.5" customHeight="1">
      <c r="B173" s="574" t="s">
        <v>14</v>
      </c>
      <c r="C173" s="576">
        <f>+C155+C158</f>
        <v>6762.227929999999</v>
      </c>
      <c r="D173" s="576">
        <f>+D155+D158</f>
        <v>26541.744619999998</v>
      </c>
      <c r="E173" s="193"/>
      <c r="F173" s="219"/>
    </row>
    <row r="174" spans="2:6" ht="16.5" customHeight="1">
      <c r="B174" s="575"/>
      <c r="C174" s="577"/>
      <c r="D174" s="577"/>
      <c r="E174" s="193"/>
      <c r="F174" s="219"/>
    </row>
    <row r="175" spans="2:6" ht="7.5" customHeight="1">
      <c r="B175" s="105"/>
      <c r="C175" s="83"/>
      <c r="D175" s="83"/>
      <c r="E175" s="193"/>
      <c r="F175" s="219"/>
    </row>
    <row r="176" spans="2:7" s="77" customFormat="1" ht="18" customHeight="1">
      <c r="B176" s="488" t="s">
        <v>328</v>
      </c>
      <c r="C176" s="486"/>
      <c r="D176" s="193"/>
      <c r="E176" s="193"/>
      <c r="F176" s="219"/>
      <c r="G176" s="75"/>
    </row>
    <row r="177" spans="2:7" s="77" customFormat="1" ht="4.5" customHeight="1">
      <c r="B177" s="464"/>
      <c r="C177" s="475"/>
      <c r="D177" s="193"/>
      <c r="E177" s="193"/>
      <c r="F177" s="219"/>
      <c r="G177" s="75"/>
    </row>
    <row r="178" spans="2:7" s="74" customFormat="1" ht="15.75">
      <c r="B178" s="487" t="s">
        <v>163</v>
      </c>
      <c r="C178" s="418"/>
      <c r="D178" s="419"/>
      <c r="E178" s="193"/>
      <c r="F178" s="219"/>
      <c r="G178" s="75"/>
    </row>
    <row r="179" spans="2:6" ht="15.75" customHeight="1">
      <c r="B179" s="466" t="s">
        <v>240</v>
      </c>
      <c r="C179" s="420"/>
      <c r="D179" s="420"/>
      <c r="E179" s="193"/>
      <c r="F179" s="219"/>
    </row>
    <row r="180" spans="2:6" ht="12.75" customHeight="1">
      <c r="B180" s="416"/>
      <c r="C180" s="421"/>
      <c r="D180" s="421"/>
      <c r="E180" s="193"/>
      <c r="F180" s="219"/>
    </row>
    <row r="181" spans="2:6" ht="12.75" customHeight="1">
      <c r="B181" s="416"/>
      <c r="C181" s="419"/>
      <c r="D181" s="419"/>
      <c r="E181" s="193"/>
      <c r="F181" s="219"/>
    </row>
    <row r="182" spans="2:6" ht="15">
      <c r="B182" s="416"/>
      <c r="C182" s="422"/>
      <c r="D182" s="422"/>
      <c r="E182" s="193"/>
      <c r="F182" s="219"/>
    </row>
    <row r="183" spans="2:6" ht="15">
      <c r="B183" s="416"/>
      <c r="C183" s="416"/>
      <c r="D183" s="416"/>
      <c r="E183" s="193"/>
      <c r="F183" s="219"/>
    </row>
    <row r="184" spans="2:6" ht="15">
      <c r="B184" s="416"/>
      <c r="C184" s="416"/>
      <c r="D184" s="422"/>
      <c r="E184" s="193"/>
      <c r="F184" s="219"/>
    </row>
    <row r="185" spans="2:6" ht="15">
      <c r="B185" s="416"/>
      <c r="C185" s="423"/>
      <c r="D185" s="416"/>
      <c r="E185" s="193"/>
      <c r="F185" s="219"/>
    </row>
    <row r="186" spans="2:6" ht="15">
      <c r="B186" s="416"/>
      <c r="C186" s="416"/>
      <c r="D186" s="417"/>
      <c r="E186" s="193"/>
      <c r="F186" s="219"/>
    </row>
    <row r="187" spans="2:6" ht="15">
      <c r="B187" s="416"/>
      <c r="C187" s="416"/>
      <c r="D187" s="416"/>
      <c r="E187" s="193"/>
      <c r="F187" s="219"/>
    </row>
    <row r="188" spans="2:6" ht="15">
      <c r="B188" s="416"/>
      <c r="C188" s="416"/>
      <c r="D188" s="416"/>
      <c r="E188" s="193"/>
      <c r="F188" s="219"/>
    </row>
    <row r="189" spans="2:6" ht="15">
      <c r="B189" s="416"/>
      <c r="C189" s="416"/>
      <c r="D189" s="416"/>
      <c r="E189" s="193"/>
      <c r="F189" s="219"/>
    </row>
    <row r="190" spans="2:6" ht="15">
      <c r="B190" s="416"/>
      <c r="C190" s="416"/>
      <c r="D190" s="416"/>
      <c r="E190" s="193"/>
      <c r="F190" s="219"/>
    </row>
    <row r="191" spans="5:6" ht="15">
      <c r="E191" s="193"/>
      <c r="F191" s="219"/>
    </row>
    <row r="192" spans="5:6" ht="15">
      <c r="E192" s="193"/>
      <c r="F192" s="219"/>
    </row>
    <row r="193" spans="5:6" ht="15">
      <c r="E193" s="193"/>
      <c r="F193" s="219"/>
    </row>
    <row r="194" ht="15">
      <c r="E194" s="193"/>
    </row>
    <row r="195" ht="15">
      <c r="E195" s="193"/>
    </row>
    <row r="196" ht="15">
      <c r="E196" s="193"/>
    </row>
    <row r="197" ht="15">
      <c r="E197" s="193"/>
    </row>
    <row r="198" ht="15">
      <c r="E198" s="193"/>
    </row>
    <row r="199" ht="15">
      <c r="E199" s="193"/>
    </row>
    <row r="200" ht="15">
      <c r="E200" s="193"/>
    </row>
  </sheetData>
  <sheetProtection/>
  <mergeCells count="14">
    <mergeCell ref="B173:B174"/>
    <mergeCell ref="C173:C174"/>
    <mergeCell ref="D173:D174"/>
    <mergeCell ref="B140:D140"/>
    <mergeCell ref="B151:B153"/>
    <mergeCell ref="C151:C153"/>
    <mergeCell ref="D151:D153"/>
    <mergeCell ref="B141:D141"/>
    <mergeCell ref="B11:B13"/>
    <mergeCell ref="C11:C13"/>
    <mergeCell ref="D11:D13"/>
    <mergeCell ref="D133:D134"/>
    <mergeCell ref="B133:B134"/>
    <mergeCell ref="C133:C1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rowBreaks count="1" manualBreakCount="1">
    <brk id="143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99"/>
  <sheetViews>
    <sheetView zoomScale="75" zoomScaleNormal="75" zoomScalePageLayoutView="0" workbookViewId="0" topLeftCell="A1">
      <selection activeCell="B5" sqref="B5:D5"/>
    </sheetView>
  </sheetViews>
  <sheetFormatPr defaultColWidth="10.8515625" defaultRowHeight="15"/>
  <cols>
    <col min="1" max="1" width="4.28125" style="132" customWidth="1"/>
    <col min="2" max="2" width="11.7109375" style="132" customWidth="1"/>
    <col min="3" max="3" width="2.7109375" style="132" hidden="1" customWidth="1"/>
    <col min="4" max="4" width="3.00390625" style="132" bestFit="1" customWidth="1"/>
    <col min="5" max="5" width="14.7109375" style="135" customWidth="1"/>
    <col min="6" max="6" width="14.7109375" style="132" customWidth="1"/>
    <col min="7" max="8" width="14.7109375" style="135" customWidth="1"/>
    <col min="9" max="9" width="14.7109375" style="139" customWidth="1"/>
    <col min="10" max="13" width="14.7109375" style="135" customWidth="1"/>
    <col min="14" max="14" width="10.8515625" style="132" customWidth="1"/>
    <col min="15" max="15" width="15.57421875" style="132" customWidth="1"/>
    <col min="16" max="16" width="11.7109375" style="132" bestFit="1" customWidth="1"/>
    <col min="17" max="17" width="10.7109375" style="132" customWidth="1"/>
    <col min="18" max="23" width="10.8515625" style="132" customWidth="1"/>
    <col min="24" max="24" width="19.28125" style="132" customWidth="1"/>
    <col min="25" max="16384" width="10.8515625" style="132" customWidth="1"/>
  </cols>
  <sheetData>
    <row r="1" ht="15"/>
    <row r="2" ht="15"/>
    <row r="3" ht="15"/>
    <row r="4" spans="15:22" ht="15">
      <c r="O4" s="424"/>
      <c r="P4" s="424"/>
      <c r="Q4" s="424"/>
      <c r="R4" s="424"/>
      <c r="S4" s="424"/>
      <c r="T4" s="424"/>
      <c r="U4" s="424"/>
      <c r="V4" s="424"/>
    </row>
    <row r="5" spans="2:22" ht="18" customHeight="1">
      <c r="B5" s="600" t="s">
        <v>100</v>
      </c>
      <c r="C5" s="600"/>
      <c r="D5" s="600"/>
      <c r="I5" s="136"/>
      <c r="O5" s="424"/>
      <c r="P5" s="424"/>
      <c r="Q5" s="424"/>
      <c r="R5" s="424"/>
      <c r="S5" s="424"/>
      <c r="T5" s="424"/>
      <c r="U5" s="424"/>
      <c r="V5" s="424"/>
    </row>
    <row r="6" spans="2:22" ht="19.5">
      <c r="B6" s="137" t="s">
        <v>263</v>
      </c>
      <c r="C6" s="138"/>
      <c r="D6" s="138"/>
      <c r="M6" s="454" t="s">
        <v>136</v>
      </c>
      <c r="O6" s="424"/>
      <c r="P6" s="424"/>
      <c r="Q6" s="424"/>
      <c r="R6" s="424"/>
      <c r="S6" s="424"/>
      <c r="T6" s="424"/>
      <c r="U6" s="424"/>
      <c r="V6" s="424"/>
    </row>
    <row r="7" spans="2:22" ht="18">
      <c r="B7" s="138" t="s">
        <v>78</v>
      </c>
      <c r="C7" s="136"/>
      <c r="D7" s="136"/>
      <c r="O7" s="424"/>
      <c r="P7" s="424"/>
      <c r="Q7" s="424"/>
      <c r="R7" s="424"/>
      <c r="S7" s="424"/>
      <c r="T7" s="424"/>
      <c r="U7" s="424"/>
      <c r="V7" s="424"/>
    </row>
    <row r="8" spans="2:22" ht="16.5">
      <c r="B8" s="140" t="s">
        <v>164</v>
      </c>
      <c r="C8" s="136"/>
      <c r="D8" s="136"/>
      <c r="O8" s="424"/>
      <c r="P8" s="424"/>
      <c r="Q8" s="424"/>
      <c r="R8" s="424"/>
      <c r="S8" s="424"/>
      <c r="T8" s="424"/>
      <c r="U8" s="424"/>
      <c r="V8" s="424"/>
    </row>
    <row r="9" spans="2:22" ht="16.5">
      <c r="B9" s="136" t="s">
        <v>330</v>
      </c>
      <c r="C9" s="136"/>
      <c r="D9" s="136"/>
      <c r="F9" s="140"/>
      <c r="L9" s="141"/>
      <c r="O9" s="424"/>
      <c r="P9" s="424"/>
      <c r="Q9" s="424"/>
      <c r="R9" s="424"/>
      <c r="S9" s="424"/>
      <c r="T9" s="424"/>
      <c r="U9" s="424"/>
      <c r="V9" s="424"/>
    </row>
    <row r="10" spans="2:22" s="142" customFormat="1" ht="15">
      <c r="B10" s="143" t="s">
        <v>75</v>
      </c>
      <c r="C10" s="143"/>
      <c r="D10" s="143"/>
      <c r="E10" s="144"/>
      <c r="G10" s="144"/>
      <c r="H10" s="144"/>
      <c r="I10" s="145"/>
      <c r="J10" s="144"/>
      <c r="K10" s="144"/>
      <c r="L10" s="144"/>
      <c r="M10" s="144"/>
      <c r="O10" s="425"/>
      <c r="P10" s="425"/>
      <c r="Q10" s="425"/>
      <c r="R10" s="425"/>
      <c r="S10" s="425"/>
      <c r="T10" s="425"/>
      <c r="U10" s="425"/>
      <c r="V10" s="425"/>
    </row>
    <row r="11" ht="9.75" customHeight="1"/>
    <row r="12" spans="2:13" s="146" customFormat="1" ht="19.5" customHeight="1">
      <c r="B12" s="583" t="s">
        <v>95</v>
      </c>
      <c r="C12" s="584"/>
      <c r="D12" s="165"/>
      <c r="E12" s="589" t="s">
        <v>93</v>
      </c>
      <c r="F12" s="590"/>
      <c r="G12" s="591"/>
      <c r="H12" s="589" t="s">
        <v>94</v>
      </c>
      <c r="I12" s="590"/>
      <c r="J12" s="591"/>
      <c r="K12" s="589" t="s">
        <v>31</v>
      </c>
      <c r="L12" s="590"/>
      <c r="M12" s="591"/>
    </row>
    <row r="13" spans="2:13" ht="19.5" customHeight="1">
      <c r="B13" s="585"/>
      <c r="C13" s="586"/>
      <c r="D13" s="166"/>
      <c r="E13" s="149" t="s">
        <v>76</v>
      </c>
      <c r="F13" s="147" t="s">
        <v>77</v>
      </c>
      <c r="G13" s="148" t="s">
        <v>31</v>
      </c>
      <c r="H13" s="149" t="s">
        <v>76</v>
      </c>
      <c r="I13" s="147" t="s">
        <v>77</v>
      </c>
      <c r="J13" s="148" t="s">
        <v>31</v>
      </c>
      <c r="K13" s="149" t="s">
        <v>76</v>
      </c>
      <c r="L13" s="147" t="s">
        <v>77</v>
      </c>
      <c r="M13" s="148" t="s">
        <v>31</v>
      </c>
    </row>
    <row r="14" spans="2:13" ht="9.75" customHeight="1">
      <c r="B14" s="150"/>
      <c r="C14" s="151"/>
      <c r="D14" s="152"/>
      <c r="E14" s="365"/>
      <c r="F14" s="366"/>
      <c r="G14" s="476"/>
      <c r="H14" s="366"/>
      <c r="I14" s="366"/>
      <c r="J14" s="367"/>
      <c r="K14" s="365"/>
      <c r="L14" s="366"/>
      <c r="M14" s="367"/>
    </row>
    <row r="15" spans="2:24" ht="15" customHeight="1">
      <c r="B15" s="484">
        <v>2022</v>
      </c>
      <c r="C15" s="485"/>
      <c r="D15" s="497" t="s">
        <v>312</v>
      </c>
      <c r="E15" s="364">
        <v>2761.16571</v>
      </c>
      <c r="F15" s="362">
        <v>507.47565</v>
      </c>
      <c r="G15" s="362">
        <f aca="true" t="shared" si="0" ref="G15:G33">+F15+E15</f>
        <v>3268.64136</v>
      </c>
      <c r="H15" s="364">
        <v>57825.05367</v>
      </c>
      <c r="I15" s="362">
        <v>16910.95192</v>
      </c>
      <c r="J15" s="363">
        <f aca="true" t="shared" si="1" ref="J15:J33">+H15+I15</f>
        <v>74736.00559</v>
      </c>
      <c r="K15" s="364">
        <f aca="true" t="shared" si="2" ref="K15:K32">+E15+H15</f>
        <v>60586.21938</v>
      </c>
      <c r="L15" s="362">
        <f aca="true" t="shared" si="3" ref="L15:L32">+F15+I15</f>
        <v>17418.42757</v>
      </c>
      <c r="M15" s="363">
        <f aca="true" t="shared" si="4" ref="M15:M32">+K15+L15</f>
        <v>78004.64695</v>
      </c>
      <c r="P15" s="153"/>
      <c r="X15" s="154"/>
    </row>
    <row r="16" spans="2:24" ht="15" customHeight="1">
      <c r="B16" s="484">
        <f aca="true" t="shared" si="5" ref="B16:B33">+B15+1</f>
        <v>2023</v>
      </c>
      <c r="C16" s="485"/>
      <c r="D16" s="167"/>
      <c r="E16" s="364">
        <v>5227.56259</v>
      </c>
      <c r="F16" s="362">
        <v>1194.29302</v>
      </c>
      <c r="G16" s="362">
        <f t="shared" si="0"/>
        <v>6421.85561</v>
      </c>
      <c r="H16" s="364">
        <v>137061.67837</v>
      </c>
      <c r="I16" s="362">
        <v>36077.8032</v>
      </c>
      <c r="J16" s="363">
        <f t="shared" si="1"/>
        <v>173139.48157</v>
      </c>
      <c r="K16" s="364">
        <f t="shared" si="2"/>
        <v>142289.24096</v>
      </c>
      <c r="L16" s="362">
        <f t="shared" si="3"/>
        <v>37272.09622</v>
      </c>
      <c r="M16" s="363">
        <f t="shared" si="4"/>
        <v>179561.33718</v>
      </c>
      <c r="P16" s="153"/>
      <c r="X16" s="154"/>
    </row>
    <row r="17" spans="2:24" ht="15" customHeight="1">
      <c r="B17" s="484">
        <f t="shared" si="5"/>
        <v>2024</v>
      </c>
      <c r="C17" s="485"/>
      <c r="D17" s="167"/>
      <c r="E17" s="364">
        <v>4509.95068</v>
      </c>
      <c r="F17" s="362">
        <v>987.3964</v>
      </c>
      <c r="G17" s="362">
        <f t="shared" si="0"/>
        <v>5497.34708</v>
      </c>
      <c r="H17" s="364">
        <v>112715.99465</v>
      </c>
      <c r="I17" s="362">
        <v>29290.38283</v>
      </c>
      <c r="J17" s="363">
        <f t="shared" si="1"/>
        <v>142006.37748</v>
      </c>
      <c r="K17" s="364">
        <f t="shared" si="2"/>
        <v>117225.94532999999</v>
      </c>
      <c r="L17" s="362">
        <f t="shared" si="3"/>
        <v>30277.77923</v>
      </c>
      <c r="M17" s="363">
        <f t="shared" si="4"/>
        <v>147503.72456</v>
      </c>
      <c r="P17" s="153"/>
      <c r="X17" s="154"/>
    </row>
    <row r="18" spans="2:24" ht="15" customHeight="1">
      <c r="B18" s="484">
        <f t="shared" si="5"/>
        <v>2025</v>
      </c>
      <c r="C18" s="485"/>
      <c r="D18" s="167"/>
      <c r="E18" s="364">
        <v>4509.95068</v>
      </c>
      <c r="F18" s="362">
        <v>775.33887</v>
      </c>
      <c r="G18" s="362">
        <f t="shared" si="0"/>
        <v>5285.2895499999995</v>
      </c>
      <c r="H18" s="364">
        <v>55039.39572</v>
      </c>
      <c r="I18" s="362">
        <v>23144.21502</v>
      </c>
      <c r="J18" s="363">
        <f t="shared" si="1"/>
        <v>78183.61074</v>
      </c>
      <c r="K18" s="364">
        <f t="shared" si="2"/>
        <v>59549.3464</v>
      </c>
      <c r="L18" s="362">
        <f t="shared" si="3"/>
        <v>23919.55389</v>
      </c>
      <c r="M18" s="363">
        <f t="shared" si="4"/>
        <v>83468.90029</v>
      </c>
      <c r="P18" s="153"/>
      <c r="X18" s="154"/>
    </row>
    <row r="19" spans="2:24" ht="15" customHeight="1">
      <c r="B19" s="484">
        <f t="shared" si="5"/>
        <v>2026</v>
      </c>
      <c r="C19" s="485"/>
      <c r="D19" s="167"/>
      <c r="E19" s="364">
        <v>4509.95068</v>
      </c>
      <c r="F19" s="362">
        <v>596.49088</v>
      </c>
      <c r="G19" s="362">
        <f t="shared" si="0"/>
        <v>5106.44156</v>
      </c>
      <c r="H19" s="364">
        <v>142320.37854</v>
      </c>
      <c r="I19" s="362">
        <v>19403.55845</v>
      </c>
      <c r="J19" s="363">
        <f t="shared" si="1"/>
        <v>161723.93699000002</v>
      </c>
      <c r="K19" s="364">
        <f t="shared" si="2"/>
        <v>146830.32922</v>
      </c>
      <c r="L19" s="362">
        <f t="shared" si="3"/>
        <v>20000.04933</v>
      </c>
      <c r="M19" s="363">
        <f t="shared" si="4"/>
        <v>166830.37855000002</v>
      </c>
      <c r="P19" s="153"/>
      <c r="X19" s="154"/>
    </row>
    <row r="20" spans="2:24" ht="15" customHeight="1">
      <c r="B20" s="484">
        <f t="shared" si="5"/>
        <v>2027</v>
      </c>
      <c r="C20" s="485"/>
      <c r="D20" s="167"/>
      <c r="E20" s="364">
        <v>4509.95068</v>
      </c>
      <c r="F20" s="362">
        <v>413.07118</v>
      </c>
      <c r="G20" s="362">
        <f t="shared" si="0"/>
        <v>4923.02186</v>
      </c>
      <c r="H20" s="364">
        <v>32950.74601</v>
      </c>
      <c r="I20" s="362">
        <v>9010.81932</v>
      </c>
      <c r="J20" s="363">
        <f t="shared" si="1"/>
        <v>41961.565330000005</v>
      </c>
      <c r="K20" s="364">
        <f t="shared" si="2"/>
        <v>37460.696690000004</v>
      </c>
      <c r="L20" s="362">
        <f t="shared" si="3"/>
        <v>9423.890500000001</v>
      </c>
      <c r="M20" s="363">
        <f t="shared" si="4"/>
        <v>46884.587190000006</v>
      </c>
      <c r="P20" s="153"/>
      <c r="X20" s="154"/>
    </row>
    <row r="21" spans="2:24" ht="15" customHeight="1">
      <c r="B21" s="484">
        <f t="shared" si="5"/>
        <v>2028</v>
      </c>
      <c r="C21" s="485"/>
      <c r="D21" s="167"/>
      <c r="E21" s="364">
        <v>4509.95068</v>
      </c>
      <c r="F21" s="362">
        <v>229.79085</v>
      </c>
      <c r="G21" s="362">
        <f t="shared" si="0"/>
        <v>4739.74153</v>
      </c>
      <c r="H21" s="364">
        <v>29074.14187</v>
      </c>
      <c r="I21" s="362">
        <v>5507.3245</v>
      </c>
      <c r="J21" s="363">
        <f t="shared" si="1"/>
        <v>34581.46637</v>
      </c>
      <c r="K21" s="364">
        <f t="shared" si="2"/>
        <v>33584.09255</v>
      </c>
      <c r="L21" s="362">
        <f t="shared" si="3"/>
        <v>5737.11535</v>
      </c>
      <c r="M21" s="363">
        <f t="shared" si="4"/>
        <v>39321.2079</v>
      </c>
      <c r="P21" s="153"/>
      <c r="X21" s="154"/>
    </row>
    <row r="22" spans="2:24" ht="15" customHeight="1">
      <c r="B22" s="484">
        <f t="shared" si="5"/>
        <v>2029</v>
      </c>
      <c r="C22" s="485"/>
      <c r="D22" s="167"/>
      <c r="E22" s="364">
        <v>2254.97498</v>
      </c>
      <c r="F22" s="362">
        <v>46.11409</v>
      </c>
      <c r="G22" s="362">
        <f t="shared" si="0"/>
        <v>2301.08907</v>
      </c>
      <c r="H22" s="364">
        <v>20502.12032</v>
      </c>
      <c r="I22" s="362">
        <v>2689.42062</v>
      </c>
      <c r="J22" s="363">
        <f t="shared" si="1"/>
        <v>23191.540940000003</v>
      </c>
      <c r="K22" s="364">
        <f t="shared" si="2"/>
        <v>22757.0953</v>
      </c>
      <c r="L22" s="362">
        <f t="shared" si="3"/>
        <v>2735.53471</v>
      </c>
      <c r="M22" s="363">
        <f t="shared" si="4"/>
        <v>25492.63001</v>
      </c>
      <c r="P22" s="153"/>
      <c r="X22" s="154"/>
    </row>
    <row r="23" spans="2:24" ht="15" customHeight="1">
      <c r="B23" s="484">
        <f t="shared" si="5"/>
        <v>2030</v>
      </c>
      <c r="C23" s="485"/>
      <c r="D23" s="167"/>
      <c r="E23" s="364">
        <v>0</v>
      </c>
      <c r="F23" s="362">
        <v>0</v>
      </c>
      <c r="G23" s="362">
        <f t="shared" si="0"/>
        <v>0</v>
      </c>
      <c r="H23" s="364">
        <v>19406.1581</v>
      </c>
      <c r="I23" s="362">
        <v>2158.16474</v>
      </c>
      <c r="J23" s="363">
        <f t="shared" si="1"/>
        <v>21564.32284</v>
      </c>
      <c r="K23" s="364">
        <f t="shared" si="2"/>
        <v>19406.1581</v>
      </c>
      <c r="L23" s="362">
        <f t="shared" si="3"/>
        <v>2158.16474</v>
      </c>
      <c r="M23" s="363">
        <f t="shared" si="4"/>
        <v>21564.32284</v>
      </c>
      <c r="P23" s="153"/>
      <c r="X23" s="154"/>
    </row>
    <row r="24" spans="2:24" ht="15" customHeight="1">
      <c r="B24" s="484">
        <f t="shared" si="5"/>
        <v>2031</v>
      </c>
      <c r="C24" s="485"/>
      <c r="D24" s="167"/>
      <c r="E24" s="364">
        <v>0</v>
      </c>
      <c r="F24" s="362">
        <v>0</v>
      </c>
      <c r="G24" s="362">
        <f t="shared" si="0"/>
        <v>0</v>
      </c>
      <c r="H24" s="364">
        <v>14864.35757</v>
      </c>
      <c r="I24" s="362">
        <v>1660.56833</v>
      </c>
      <c r="J24" s="363">
        <f t="shared" si="1"/>
        <v>16524.925900000002</v>
      </c>
      <c r="K24" s="364">
        <f t="shared" si="2"/>
        <v>14864.35757</v>
      </c>
      <c r="L24" s="362">
        <f t="shared" si="3"/>
        <v>1660.56833</v>
      </c>
      <c r="M24" s="363">
        <f t="shared" si="4"/>
        <v>16524.925900000002</v>
      </c>
      <c r="P24" s="153"/>
      <c r="X24" s="154"/>
    </row>
    <row r="25" spans="2:24" ht="15" customHeight="1">
      <c r="B25" s="484">
        <f t="shared" si="5"/>
        <v>2032</v>
      </c>
      <c r="C25" s="485"/>
      <c r="D25" s="167"/>
      <c r="E25" s="364">
        <v>0</v>
      </c>
      <c r="F25" s="362">
        <v>0</v>
      </c>
      <c r="G25" s="362">
        <f t="shared" si="0"/>
        <v>0</v>
      </c>
      <c r="H25" s="364">
        <v>13123.67531</v>
      </c>
      <c r="I25" s="362">
        <v>2975.57173</v>
      </c>
      <c r="J25" s="363">
        <f t="shared" si="1"/>
        <v>16099.24704</v>
      </c>
      <c r="K25" s="364">
        <f t="shared" si="2"/>
        <v>13123.67531</v>
      </c>
      <c r="L25" s="362">
        <f t="shared" si="3"/>
        <v>2975.57173</v>
      </c>
      <c r="M25" s="363">
        <f t="shared" si="4"/>
        <v>16099.24704</v>
      </c>
      <c r="P25" s="153"/>
      <c r="X25" s="154"/>
    </row>
    <row r="26" spans="2:24" ht="15" customHeight="1">
      <c r="B26" s="484">
        <f t="shared" si="5"/>
        <v>2033</v>
      </c>
      <c r="C26" s="485"/>
      <c r="D26" s="167"/>
      <c r="E26" s="364">
        <v>0</v>
      </c>
      <c r="F26" s="362">
        <v>0</v>
      </c>
      <c r="G26" s="362">
        <f t="shared" si="0"/>
        <v>0</v>
      </c>
      <c r="H26" s="364">
        <v>10457.66704</v>
      </c>
      <c r="I26" s="362">
        <v>689.04892</v>
      </c>
      <c r="J26" s="363">
        <f t="shared" si="1"/>
        <v>11146.71596</v>
      </c>
      <c r="K26" s="364">
        <f t="shared" si="2"/>
        <v>10457.66704</v>
      </c>
      <c r="L26" s="362">
        <f t="shared" si="3"/>
        <v>689.04892</v>
      </c>
      <c r="M26" s="363">
        <f t="shared" si="4"/>
        <v>11146.71596</v>
      </c>
      <c r="P26" s="153"/>
      <c r="X26" s="154"/>
    </row>
    <row r="27" spans="2:24" ht="15" customHeight="1">
      <c r="B27" s="484">
        <f t="shared" si="5"/>
        <v>2034</v>
      </c>
      <c r="C27" s="485"/>
      <c r="D27" s="167"/>
      <c r="E27" s="364">
        <v>0</v>
      </c>
      <c r="F27" s="362">
        <v>0</v>
      </c>
      <c r="G27" s="362">
        <f t="shared" si="0"/>
        <v>0</v>
      </c>
      <c r="H27" s="364">
        <v>6752.56929</v>
      </c>
      <c r="I27" s="362">
        <v>428.13776</v>
      </c>
      <c r="J27" s="363">
        <f t="shared" si="1"/>
        <v>7180.70705</v>
      </c>
      <c r="K27" s="364">
        <f t="shared" si="2"/>
        <v>6752.56929</v>
      </c>
      <c r="L27" s="362">
        <f t="shared" si="3"/>
        <v>428.13776</v>
      </c>
      <c r="M27" s="363">
        <f t="shared" si="4"/>
        <v>7180.70705</v>
      </c>
      <c r="P27" s="153"/>
      <c r="X27" s="154"/>
    </row>
    <row r="28" spans="2:24" ht="15" customHeight="1">
      <c r="B28" s="484">
        <f t="shared" si="5"/>
        <v>2035</v>
      </c>
      <c r="C28" s="485"/>
      <c r="D28" s="167"/>
      <c r="E28" s="364">
        <v>0</v>
      </c>
      <c r="F28" s="362">
        <v>0</v>
      </c>
      <c r="G28" s="362">
        <f t="shared" si="0"/>
        <v>0</v>
      </c>
      <c r="H28" s="364">
        <v>6929.31523</v>
      </c>
      <c r="I28" s="362">
        <v>205.98354</v>
      </c>
      <c r="J28" s="363">
        <f t="shared" si="1"/>
        <v>7135.29877</v>
      </c>
      <c r="K28" s="364">
        <f t="shared" si="2"/>
        <v>6929.31523</v>
      </c>
      <c r="L28" s="362">
        <f t="shared" si="3"/>
        <v>205.98354</v>
      </c>
      <c r="M28" s="363">
        <f t="shared" si="4"/>
        <v>7135.29877</v>
      </c>
      <c r="P28" s="153"/>
      <c r="X28" s="154"/>
    </row>
    <row r="29" spans="2:24" ht="15" customHeight="1">
      <c r="B29" s="484">
        <f t="shared" si="5"/>
        <v>2036</v>
      </c>
      <c r="C29" s="485"/>
      <c r="D29" s="167"/>
      <c r="E29" s="364">
        <v>0</v>
      </c>
      <c r="F29" s="362">
        <v>0</v>
      </c>
      <c r="G29" s="362">
        <f t="shared" si="0"/>
        <v>0</v>
      </c>
      <c r="H29" s="364">
        <v>683.13121</v>
      </c>
      <c r="I29" s="362">
        <v>34.19494</v>
      </c>
      <c r="J29" s="363">
        <f t="shared" si="1"/>
        <v>717.32615</v>
      </c>
      <c r="K29" s="364">
        <f t="shared" si="2"/>
        <v>683.13121</v>
      </c>
      <c r="L29" s="362">
        <f t="shared" si="3"/>
        <v>34.19494</v>
      </c>
      <c r="M29" s="363">
        <f t="shared" si="4"/>
        <v>717.32615</v>
      </c>
      <c r="P29" s="153"/>
      <c r="X29" s="154"/>
    </row>
    <row r="30" spans="2:24" ht="15" customHeight="1">
      <c r="B30" s="484">
        <f t="shared" si="5"/>
        <v>2037</v>
      </c>
      <c r="C30" s="485"/>
      <c r="D30" s="167"/>
      <c r="E30" s="364">
        <v>0</v>
      </c>
      <c r="F30" s="362">
        <v>0</v>
      </c>
      <c r="G30" s="362">
        <f t="shared" si="0"/>
        <v>0</v>
      </c>
      <c r="H30" s="364">
        <v>338.03327</v>
      </c>
      <c r="I30" s="362">
        <v>21.25478</v>
      </c>
      <c r="J30" s="363">
        <f t="shared" si="1"/>
        <v>359.28805</v>
      </c>
      <c r="K30" s="364">
        <f t="shared" si="2"/>
        <v>338.03327</v>
      </c>
      <c r="L30" s="362">
        <f t="shared" si="3"/>
        <v>21.25478</v>
      </c>
      <c r="M30" s="363">
        <f t="shared" si="4"/>
        <v>359.28805</v>
      </c>
      <c r="P30" s="153"/>
      <c r="X30" s="154"/>
    </row>
    <row r="31" spans="2:24" ht="15" customHeight="1">
      <c r="B31" s="484">
        <f t="shared" si="5"/>
        <v>2038</v>
      </c>
      <c r="C31" s="485"/>
      <c r="D31" s="167"/>
      <c r="E31" s="364">
        <v>0</v>
      </c>
      <c r="F31" s="362">
        <v>0</v>
      </c>
      <c r="G31" s="362">
        <f t="shared" si="0"/>
        <v>0</v>
      </c>
      <c r="H31" s="364">
        <v>338.03327</v>
      </c>
      <c r="I31" s="362">
        <v>15.58684</v>
      </c>
      <c r="J31" s="363">
        <f t="shared" si="1"/>
        <v>353.62011</v>
      </c>
      <c r="K31" s="364">
        <f t="shared" si="2"/>
        <v>338.03327</v>
      </c>
      <c r="L31" s="362">
        <f t="shared" si="3"/>
        <v>15.58684</v>
      </c>
      <c r="M31" s="363">
        <f t="shared" si="4"/>
        <v>353.62011</v>
      </c>
      <c r="P31" s="153"/>
      <c r="X31" s="154"/>
    </row>
    <row r="32" spans="2:24" ht="15" customHeight="1">
      <c r="B32" s="484">
        <f t="shared" si="5"/>
        <v>2039</v>
      </c>
      <c r="C32" s="485"/>
      <c r="D32" s="167"/>
      <c r="E32" s="364">
        <v>0</v>
      </c>
      <c r="F32" s="362">
        <v>0</v>
      </c>
      <c r="G32" s="362">
        <f t="shared" si="0"/>
        <v>0</v>
      </c>
      <c r="H32" s="364">
        <v>283.39702</v>
      </c>
      <c r="I32" s="362">
        <v>9.9189</v>
      </c>
      <c r="J32" s="363">
        <f t="shared" si="1"/>
        <v>293.31592</v>
      </c>
      <c r="K32" s="364">
        <f t="shared" si="2"/>
        <v>283.39702</v>
      </c>
      <c r="L32" s="362">
        <f t="shared" si="3"/>
        <v>9.9189</v>
      </c>
      <c r="M32" s="363">
        <f t="shared" si="4"/>
        <v>293.31592</v>
      </c>
      <c r="P32" s="153"/>
      <c r="X32" s="154"/>
    </row>
    <row r="33" spans="2:24" ht="15" customHeight="1">
      <c r="B33" s="484">
        <f t="shared" si="5"/>
        <v>2040</v>
      </c>
      <c r="C33" s="485"/>
      <c r="D33" s="167"/>
      <c r="E33" s="364">
        <v>0</v>
      </c>
      <c r="F33" s="362">
        <v>0</v>
      </c>
      <c r="G33" s="362">
        <f t="shared" si="0"/>
        <v>0</v>
      </c>
      <c r="H33" s="364">
        <v>283.39707</v>
      </c>
      <c r="I33" s="362">
        <v>4.25096</v>
      </c>
      <c r="J33" s="363">
        <f t="shared" si="1"/>
        <v>287.64803</v>
      </c>
      <c r="K33" s="364">
        <f>+E33+H33</f>
        <v>283.39707</v>
      </c>
      <c r="L33" s="362">
        <f>+F33+I33</f>
        <v>4.25096</v>
      </c>
      <c r="M33" s="363">
        <f>+K33+L33</f>
        <v>287.64803</v>
      </c>
      <c r="P33" s="153"/>
      <c r="X33" s="154"/>
    </row>
    <row r="34" spans="2:13" ht="9.75" customHeight="1">
      <c r="B34" s="155"/>
      <c r="C34" s="156"/>
      <c r="D34" s="168"/>
      <c r="E34" s="368"/>
      <c r="F34" s="369"/>
      <c r="G34" s="370"/>
      <c r="H34" s="368"/>
      <c r="I34" s="369"/>
      <c r="J34" s="370"/>
      <c r="K34" s="368"/>
      <c r="L34" s="369"/>
      <c r="M34" s="370"/>
    </row>
    <row r="35" spans="2:13" ht="15" customHeight="1">
      <c r="B35" s="592" t="s">
        <v>14</v>
      </c>
      <c r="C35" s="593"/>
      <c r="D35" s="261"/>
      <c r="E35" s="596">
        <f aca="true" t="shared" si="6" ref="E35:M35">SUM(E15:E33)</f>
        <v>32793.45668</v>
      </c>
      <c r="F35" s="598">
        <f t="shared" si="6"/>
        <v>4749.97094</v>
      </c>
      <c r="G35" s="587">
        <f t="shared" si="6"/>
        <v>37543.42762</v>
      </c>
      <c r="H35" s="596">
        <f t="shared" si="6"/>
        <v>660949.2435299999</v>
      </c>
      <c r="I35" s="598">
        <f t="shared" si="6"/>
        <v>150237.15729999996</v>
      </c>
      <c r="J35" s="587">
        <f t="shared" si="6"/>
        <v>811186.40083</v>
      </c>
      <c r="K35" s="596">
        <f t="shared" si="6"/>
        <v>693742.7002099999</v>
      </c>
      <c r="L35" s="598">
        <f t="shared" si="6"/>
        <v>154987.12824</v>
      </c>
      <c r="M35" s="587">
        <f t="shared" si="6"/>
        <v>848729.82845</v>
      </c>
    </row>
    <row r="36" spans="2:13" ht="15" customHeight="1">
      <c r="B36" s="594"/>
      <c r="C36" s="595"/>
      <c r="D36" s="262"/>
      <c r="E36" s="597"/>
      <c r="F36" s="599"/>
      <c r="G36" s="588"/>
      <c r="H36" s="597"/>
      <c r="I36" s="599"/>
      <c r="J36" s="588"/>
      <c r="K36" s="597"/>
      <c r="L36" s="599"/>
      <c r="M36" s="588"/>
    </row>
    <row r="37" ht="6.75" customHeight="1"/>
    <row r="38" spans="2:13" s="142" customFormat="1" ht="15" customHeight="1">
      <c r="B38" s="157" t="s">
        <v>115</v>
      </c>
      <c r="C38" s="158"/>
      <c r="D38" s="158"/>
      <c r="E38" s="427"/>
      <c r="F38" s="427"/>
      <c r="G38" s="427"/>
      <c r="H38" s="427"/>
      <c r="I38" s="427"/>
      <c r="J38" s="427"/>
      <c r="K38" s="144"/>
      <c r="L38" s="144"/>
      <c r="M38" s="144"/>
    </row>
    <row r="39" spans="2:13" s="142" customFormat="1" ht="15" customHeight="1">
      <c r="B39" s="157" t="s">
        <v>331</v>
      </c>
      <c r="C39" s="158"/>
      <c r="D39" s="158"/>
      <c r="E39" s="144"/>
      <c r="G39" s="144"/>
      <c r="H39" s="159"/>
      <c r="I39" s="160"/>
      <c r="J39" s="159"/>
      <c r="K39" s="189"/>
      <c r="L39" s="188"/>
      <c r="M39" s="144"/>
    </row>
    <row r="40" spans="2:13" s="142" customFormat="1" ht="15" customHeight="1">
      <c r="B40" s="75" t="s">
        <v>332</v>
      </c>
      <c r="C40" s="158"/>
      <c r="D40" s="158"/>
      <c r="E40" s="144"/>
      <c r="G40" s="144"/>
      <c r="H40" s="169"/>
      <c r="I40" s="160"/>
      <c r="J40" s="159"/>
      <c r="K40" s="144"/>
      <c r="L40" s="144"/>
      <c r="M40" s="144"/>
    </row>
    <row r="41" spans="2:13" ht="15.75" customHeight="1">
      <c r="B41" s="426"/>
      <c r="C41" s="426"/>
      <c r="D41" s="426"/>
      <c r="E41" s="427"/>
      <c r="F41" s="427"/>
      <c r="G41" s="427"/>
      <c r="H41" s="427"/>
      <c r="I41" s="427"/>
      <c r="J41" s="427"/>
      <c r="K41" s="427"/>
      <c r="L41" s="427"/>
      <c r="M41" s="427"/>
    </row>
    <row r="42" spans="2:24" ht="15.75" customHeight="1">
      <c r="B42" s="426"/>
      <c r="C42" s="426"/>
      <c r="D42" s="426"/>
      <c r="E42" s="428"/>
      <c r="F42" s="429"/>
      <c r="G42" s="430"/>
      <c r="H42" s="428"/>
      <c r="I42" s="430"/>
      <c r="J42" s="430"/>
      <c r="K42" s="430"/>
      <c r="L42" s="430"/>
      <c r="M42" s="430"/>
      <c r="X42" s="162"/>
    </row>
    <row r="43" spans="2:24" ht="15.75" customHeight="1">
      <c r="B43" s="426"/>
      <c r="C43" s="426"/>
      <c r="D43" s="426"/>
      <c r="E43" s="431"/>
      <c r="F43" s="432"/>
      <c r="G43" s="433"/>
      <c r="H43" s="434"/>
      <c r="I43" s="434"/>
      <c r="J43" s="434"/>
      <c r="K43" s="431"/>
      <c r="L43" s="431"/>
      <c r="M43" s="435"/>
      <c r="Q43" s="210"/>
      <c r="X43" s="162"/>
    </row>
    <row r="44" spans="2:17" ht="15.75" customHeight="1">
      <c r="B44" s="426"/>
      <c r="C44" s="426"/>
      <c r="D44" s="426"/>
      <c r="E44" s="431"/>
      <c r="F44" s="432"/>
      <c r="G44" s="431"/>
      <c r="H44" s="434"/>
      <c r="I44" s="434"/>
      <c r="J44" s="434"/>
      <c r="K44" s="431"/>
      <c r="L44" s="433"/>
      <c r="M44" s="435"/>
      <c r="O44" s="215"/>
      <c r="Q44" s="210"/>
    </row>
    <row r="45" spans="2:17" ht="15.75" customHeight="1">
      <c r="B45" s="426"/>
      <c r="C45" s="426"/>
      <c r="D45" s="426"/>
      <c r="E45" s="431"/>
      <c r="F45" s="432"/>
      <c r="G45" s="431"/>
      <c r="H45" s="431"/>
      <c r="I45" s="436"/>
      <c r="J45" s="431"/>
      <c r="K45" s="431"/>
      <c r="L45" s="431"/>
      <c r="M45" s="437"/>
      <c r="O45" s="216"/>
      <c r="P45" s="216"/>
      <c r="Q45" s="210"/>
    </row>
    <row r="46" spans="2:17" ht="18.75">
      <c r="B46" s="133" t="s">
        <v>109</v>
      </c>
      <c r="C46" s="134"/>
      <c r="D46" s="134"/>
      <c r="M46" s="308"/>
      <c r="Q46" s="210"/>
    </row>
    <row r="47" spans="2:17" ht="19.5">
      <c r="B47" s="137" t="s">
        <v>263</v>
      </c>
      <c r="C47" s="138"/>
      <c r="D47" s="138"/>
      <c r="L47" s="75"/>
      <c r="M47" s="285"/>
      <c r="N47" s="315">
        <f>+Portada!I34</f>
        <v>3.925</v>
      </c>
      <c r="Q47" s="210"/>
    </row>
    <row r="48" spans="2:17" ht="18">
      <c r="B48" s="138" t="s">
        <v>78</v>
      </c>
      <c r="C48" s="136"/>
      <c r="D48" s="136"/>
      <c r="M48" s="263"/>
      <c r="Q48" s="210"/>
    </row>
    <row r="49" spans="2:17" ht="16.5">
      <c r="B49" s="140" t="s">
        <v>126</v>
      </c>
      <c r="C49" s="136"/>
      <c r="D49" s="136"/>
      <c r="L49" s="161"/>
      <c r="O49" s="217"/>
      <c r="Q49" s="210"/>
    </row>
    <row r="50" spans="2:4" ht="15.75">
      <c r="B50" s="136" t="str">
        <f>+B9</f>
        <v>Período: Desde agosto 2022 al 2040</v>
      </c>
      <c r="C50" s="136"/>
      <c r="D50" s="136"/>
    </row>
    <row r="51" spans="2:13" ht="15.75">
      <c r="B51" s="143" t="s">
        <v>135</v>
      </c>
      <c r="C51" s="143"/>
      <c r="D51" s="143"/>
      <c r="E51" s="144"/>
      <c r="F51" s="142"/>
      <c r="G51" s="144"/>
      <c r="H51" s="144"/>
      <c r="I51" s="145"/>
      <c r="J51" s="144"/>
      <c r="K51" s="144"/>
      <c r="L51" s="144"/>
      <c r="M51" s="144"/>
    </row>
    <row r="52" ht="9.75" customHeight="1"/>
    <row r="53" spans="2:13" ht="19.5" customHeight="1">
      <c r="B53" s="583" t="s">
        <v>95</v>
      </c>
      <c r="C53" s="584"/>
      <c r="D53" s="165"/>
      <c r="E53" s="589" t="s">
        <v>93</v>
      </c>
      <c r="F53" s="590"/>
      <c r="G53" s="591"/>
      <c r="H53" s="589" t="s">
        <v>94</v>
      </c>
      <c r="I53" s="590"/>
      <c r="J53" s="591"/>
      <c r="K53" s="589" t="s">
        <v>31</v>
      </c>
      <c r="L53" s="590"/>
      <c r="M53" s="591"/>
    </row>
    <row r="54" spans="2:13" ht="19.5" customHeight="1">
      <c r="B54" s="585"/>
      <c r="C54" s="586"/>
      <c r="D54" s="166"/>
      <c r="E54" s="149" t="s">
        <v>76</v>
      </c>
      <c r="F54" s="147" t="s">
        <v>77</v>
      </c>
      <c r="G54" s="148" t="s">
        <v>31</v>
      </c>
      <c r="H54" s="149" t="s">
        <v>76</v>
      </c>
      <c r="I54" s="147" t="s">
        <v>77</v>
      </c>
      <c r="J54" s="148" t="s">
        <v>31</v>
      </c>
      <c r="K54" s="149" t="s">
        <v>76</v>
      </c>
      <c r="L54" s="147" t="s">
        <v>77</v>
      </c>
      <c r="M54" s="148" t="s">
        <v>31</v>
      </c>
    </row>
    <row r="55" spans="2:13" ht="9.75" customHeight="1">
      <c r="B55" s="150"/>
      <c r="C55" s="151"/>
      <c r="D55" s="152"/>
      <c r="E55" s="365"/>
      <c r="F55" s="366"/>
      <c r="G55" s="367"/>
      <c r="H55" s="365"/>
      <c r="I55" s="366"/>
      <c r="J55" s="367"/>
      <c r="K55" s="365"/>
      <c r="L55" s="366"/>
      <c r="M55" s="367"/>
    </row>
    <row r="56" spans="2:16" ht="15.75">
      <c r="B56" s="484">
        <v>2022</v>
      </c>
      <c r="C56" s="484" t="e">
        <f>+#REF!+1</f>
        <v>#REF!</v>
      </c>
      <c r="D56" s="497" t="s">
        <v>312</v>
      </c>
      <c r="E56" s="364">
        <f aca="true" t="shared" si="7" ref="E56:F74">ROUND(+E15*$N$47,5)</f>
        <v>10837.57541</v>
      </c>
      <c r="F56" s="362">
        <f t="shared" si="7"/>
        <v>1991.84193</v>
      </c>
      <c r="G56" s="363">
        <f aca="true" t="shared" si="8" ref="G56:G74">+F56+E56</f>
        <v>12829.41734</v>
      </c>
      <c r="H56" s="364">
        <f aca="true" t="shared" si="9" ref="H56:I74">ROUND(+H15*$N$47,5)</f>
        <v>226963.33565</v>
      </c>
      <c r="I56" s="362">
        <f t="shared" si="9"/>
        <v>66375.48629</v>
      </c>
      <c r="J56" s="363">
        <f aca="true" t="shared" si="10" ref="J56:J73">+H56+I56</f>
        <v>293338.82194</v>
      </c>
      <c r="K56" s="364">
        <f aca="true" t="shared" si="11" ref="K56:K65">+E56+H56</f>
        <v>237800.91105999998</v>
      </c>
      <c r="L56" s="362">
        <f aca="true" t="shared" si="12" ref="L56:L65">+F56+I56</f>
        <v>68367.32822</v>
      </c>
      <c r="M56" s="363">
        <f aca="true" t="shared" si="13" ref="M56:M73">+K56+L56</f>
        <v>306168.23928</v>
      </c>
      <c r="P56" s="154"/>
    </row>
    <row r="57" spans="2:16" ht="15.75">
      <c r="B57" s="484">
        <f aca="true" t="shared" si="14" ref="B57:B74">+B56+1</f>
        <v>2023</v>
      </c>
      <c r="C57" s="484" t="e">
        <f aca="true" t="shared" si="15" ref="C57:C73">+C56+1</f>
        <v>#REF!</v>
      </c>
      <c r="D57" s="167"/>
      <c r="E57" s="364">
        <f t="shared" si="7"/>
        <v>20518.18317</v>
      </c>
      <c r="F57" s="362">
        <f t="shared" si="7"/>
        <v>4687.6001</v>
      </c>
      <c r="G57" s="363">
        <f t="shared" si="8"/>
        <v>25205.78327</v>
      </c>
      <c r="H57" s="364">
        <f t="shared" si="9"/>
        <v>537967.0876</v>
      </c>
      <c r="I57" s="362">
        <f t="shared" si="9"/>
        <v>141605.37756</v>
      </c>
      <c r="J57" s="363">
        <f t="shared" si="10"/>
        <v>679572.4651599999</v>
      </c>
      <c r="K57" s="364">
        <f t="shared" si="11"/>
        <v>558485.27077</v>
      </c>
      <c r="L57" s="362">
        <f t="shared" si="12"/>
        <v>146292.97766</v>
      </c>
      <c r="M57" s="363">
        <f t="shared" si="13"/>
        <v>704778.2484299999</v>
      </c>
      <c r="P57" s="154"/>
    </row>
    <row r="58" spans="2:16" ht="15.75">
      <c r="B58" s="484">
        <f t="shared" si="14"/>
        <v>2024</v>
      </c>
      <c r="C58" s="484" t="e">
        <f t="shared" si="15"/>
        <v>#REF!</v>
      </c>
      <c r="D58" s="167"/>
      <c r="E58" s="364">
        <f t="shared" si="7"/>
        <v>17701.55642</v>
      </c>
      <c r="F58" s="362">
        <f t="shared" si="7"/>
        <v>3875.53087</v>
      </c>
      <c r="G58" s="363">
        <f t="shared" si="8"/>
        <v>21577.08729</v>
      </c>
      <c r="H58" s="364">
        <f t="shared" si="9"/>
        <v>442410.279</v>
      </c>
      <c r="I58" s="362">
        <f t="shared" si="9"/>
        <v>114964.75261</v>
      </c>
      <c r="J58" s="363">
        <f t="shared" si="10"/>
        <v>557375.03161</v>
      </c>
      <c r="K58" s="364">
        <f t="shared" si="11"/>
        <v>460111.83541999996</v>
      </c>
      <c r="L58" s="362">
        <f t="shared" si="12"/>
        <v>118840.28348</v>
      </c>
      <c r="M58" s="363">
        <f t="shared" si="13"/>
        <v>578952.1189</v>
      </c>
      <c r="P58" s="154"/>
    </row>
    <row r="59" spans="2:16" ht="15.75">
      <c r="B59" s="484">
        <f t="shared" si="14"/>
        <v>2025</v>
      </c>
      <c r="C59" s="484" t="e">
        <f t="shared" si="15"/>
        <v>#REF!</v>
      </c>
      <c r="D59" s="167"/>
      <c r="E59" s="364">
        <f t="shared" si="7"/>
        <v>17701.55642</v>
      </c>
      <c r="F59" s="362">
        <f t="shared" si="7"/>
        <v>3043.20506</v>
      </c>
      <c r="G59" s="363">
        <f t="shared" si="8"/>
        <v>20744.76148</v>
      </c>
      <c r="H59" s="364">
        <f t="shared" si="9"/>
        <v>216029.6282</v>
      </c>
      <c r="I59" s="362">
        <f t="shared" si="9"/>
        <v>90841.04395</v>
      </c>
      <c r="J59" s="363">
        <f t="shared" si="10"/>
        <v>306870.67215</v>
      </c>
      <c r="K59" s="364">
        <f t="shared" si="11"/>
        <v>233731.18462</v>
      </c>
      <c r="L59" s="362">
        <f t="shared" si="12"/>
        <v>93884.24901</v>
      </c>
      <c r="M59" s="363">
        <f t="shared" si="13"/>
        <v>327615.43363</v>
      </c>
      <c r="P59" s="154"/>
    </row>
    <row r="60" spans="2:16" ht="15.75">
      <c r="B60" s="484">
        <f t="shared" si="14"/>
        <v>2026</v>
      </c>
      <c r="C60" s="484" t="e">
        <f t="shared" si="15"/>
        <v>#REF!</v>
      </c>
      <c r="D60" s="167"/>
      <c r="E60" s="364">
        <f t="shared" si="7"/>
        <v>17701.55642</v>
      </c>
      <c r="F60" s="362">
        <f t="shared" si="7"/>
        <v>2341.2267</v>
      </c>
      <c r="G60" s="363">
        <f t="shared" si="8"/>
        <v>20042.78312</v>
      </c>
      <c r="H60" s="364">
        <f t="shared" si="9"/>
        <v>558607.48577</v>
      </c>
      <c r="I60" s="362">
        <f t="shared" si="9"/>
        <v>76158.96692</v>
      </c>
      <c r="J60" s="363">
        <f t="shared" si="10"/>
        <v>634766.4526900001</v>
      </c>
      <c r="K60" s="364">
        <f t="shared" si="11"/>
        <v>576309.0421900001</v>
      </c>
      <c r="L60" s="362">
        <f t="shared" si="12"/>
        <v>78500.19362</v>
      </c>
      <c r="M60" s="363">
        <f t="shared" si="13"/>
        <v>654809.2358100001</v>
      </c>
      <c r="P60" s="154"/>
    </row>
    <row r="61" spans="2:16" ht="15.75">
      <c r="B61" s="484">
        <f t="shared" si="14"/>
        <v>2027</v>
      </c>
      <c r="C61" s="484" t="e">
        <f t="shared" si="15"/>
        <v>#REF!</v>
      </c>
      <c r="D61" s="167"/>
      <c r="E61" s="364">
        <f t="shared" si="7"/>
        <v>17701.55642</v>
      </c>
      <c r="F61" s="362">
        <f t="shared" si="7"/>
        <v>1621.30438</v>
      </c>
      <c r="G61" s="363">
        <f t="shared" si="8"/>
        <v>19322.860800000002</v>
      </c>
      <c r="H61" s="364">
        <f t="shared" si="9"/>
        <v>129331.67809</v>
      </c>
      <c r="I61" s="362">
        <f t="shared" si="9"/>
        <v>35367.46583</v>
      </c>
      <c r="J61" s="363">
        <f t="shared" si="10"/>
        <v>164699.14392</v>
      </c>
      <c r="K61" s="364">
        <f t="shared" si="11"/>
        <v>147033.23451</v>
      </c>
      <c r="L61" s="362">
        <f t="shared" si="12"/>
        <v>36988.77021</v>
      </c>
      <c r="M61" s="363">
        <f t="shared" si="13"/>
        <v>184022.00472000003</v>
      </c>
      <c r="P61" s="154"/>
    </row>
    <row r="62" spans="2:16" ht="15.75">
      <c r="B62" s="484">
        <f t="shared" si="14"/>
        <v>2028</v>
      </c>
      <c r="C62" s="484" t="e">
        <f t="shared" si="15"/>
        <v>#REF!</v>
      </c>
      <c r="D62" s="167"/>
      <c r="E62" s="364">
        <f t="shared" si="7"/>
        <v>17701.55642</v>
      </c>
      <c r="F62" s="362">
        <f t="shared" si="7"/>
        <v>901.92909</v>
      </c>
      <c r="G62" s="363">
        <f t="shared" si="8"/>
        <v>18603.485510000002</v>
      </c>
      <c r="H62" s="364">
        <f t="shared" si="9"/>
        <v>114116.00684</v>
      </c>
      <c r="I62" s="362">
        <f t="shared" si="9"/>
        <v>21616.24866</v>
      </c>
      <c r="J62" s="363">
        <f t="shared" si="10"/>
        <v>135732.2555</v>
      </c>
      <c r="K62" s="364">
        <f t="shared" si="11"/>
        <v>131817.56326</v>
      </c>
      <c r="L62" s="362">
        <f t="shared" si="12"/>
        <v>22518.177750000003</v>
      </c>
      <c r="M62" s="363">
        <f t="shared" si="13"/>
        <v>154335.74101</v>
      </c>
      <c r="P62" s="154"/>
    </row>
    <row r="63" spans="2:16" ht="15.75">
      <c r="B63" s="484">
        <f t="shared" si="14"/>
        <v>2029</v>
      </c>
      <c r="C63" s="484" t="e">
        <f t="shared" si="15"/>
        <v>#REF!</v>
      </c>
      <c r="D63" s="167"/>
      <c r="E63" s="364">
        <f t="shared" si="7"/>
        <v>8850.7768</v>
      </c>
      <c r="F63" s="362">
        <f t="shared" si="7"/>
        <v>180.9978</v>
      </c>
      <c r="G63" s="363">
        <f>+F63+E63</f>
        <v>9031.774599999999</v>
      </c>
      <c r="H63" s="364">
        <f t="shared" si="9"/>
        <v>80470.82226</v>
      </c>
      <c r="I63" s="362">
        <f t="shared" si="9"/>
        <v>10555.97593</v>
      </c>
      <c r="J63" s="363">
        <f t="shared" si="10"/>
        <v>91026.79819</v>
      </c>
      <c r="K63" s="364">
        <f t="shared" si="11"/>
        <v>89321.59906000001</v>
      </c>
      <c r="L63" s="362">
        <f t="shared" si="12"/>
        <v>10736.97373</v>
      </c>
      <c r="M63" s="363">
        <f t="shared" si="13"/>
        <v>100058.57279</v>
      </c>
      <c r="P63" s="154"/>
    </row>
    <row r="64" spans="2:16" ht="15.75">
      <c r="B64" s="484">
        <f t="shared" si="14"/>
        <v>2030</v>
      </c>
      <c r="C64" s="484" t="e">
        <f t="shared" si="15"/>
        <v>#REF!</v>
      </c>
      <c r="D64" s="167"/>
      <c r="E64" s="364">
        <f t="shared" si="7"/>
        <v>0</v>
      </c>
      <c r="F64" s="362">
        <f t="shared" si="7"/>
        <v>0</v>
      </c>
      <c r="G64" s="363">
        <f t="shared" si="8"/>
        <v>0</v>
      </c>
      <c r="H64" s="364">
        <f t="shared" si="9"/>
        <v>76169.17054</v>
      </c>
      <c r="I64" s="362">
        <f t="shared" si="9"/>
        <v>8470.7966</v>
      </c>
      <c r="J64" s="363">
        <f t="shared" si="10"/>
        <v>84639.96714000001</v>
      </c>
      <c r="K64" s="364">
        <f t="shared" si="11"/>
        <v>76169.17054</v>
      </c>
      <c r="L64" s="362">
        <f t="shared" si="12"/>
        <v>8470.7966</v>
      </c>
      <c r="M64" s="363">
        <f t="shared" si="13"/>
        <v>84639.96714000001</v>
      </c>
      <c r="P64" s="154"/>
    </row>
    <row r="65" spans="2:16" ht="15.75">
      <c r="B65" s="484">
        <f t="shared" si="14"/>
        <v>2031</v>
      </c>
      <c r="C65" s="484" t="e">
        <f t="shared" si="15"/>
        <v>#REF!</v>
      </c>
      <c r="D65" s="167"/>
      <c r="E65" s="364">
        <f t="shared" si="7"/>
        <v>0</v>
      </c>
      <c r="F65" s="362">
        <f t="shared" si="7"/>
        <v>0</v>
      </c>
      <c r="G65" s="363">
        <f t="shared" si="8"/>
        <v>0</v>
      </c>
      <c r="H65" s="364">
        <f t="shared" si="9"/>
        <v>58342.60346</v>
      </c>
      <c r="I65" s="362">
        <f t="shared" si="9"/>
        <v>6517.7307</v>
      </c>
      <c r="J65" s="363">
        <f t="shared" si="10"/>
        <v>64860.33416</v>
      </c>
      <c r="K65" s="364">
        <f t="shared" si="11"/>
        <v>58342.60346</v>
      </c>
      <c r="L65" s="362">
        <f t="shared" si="12"/>
        <v>6517.7307</v>
      </c>
      <c r="M65" s="363">
        <f t="shared" si="13"/>
        <v>64860.33416</v>
      </c>
      <c r="P65" s="154"/>
    </row>
    <row r="66" spans="2:16" ht="15.75">
      <c r="B66" s="484">
        <f t="shared" si="14"/>
        <v>2032</v>
      </c>
      <c r="C66" s="484" t="e">
        <f t="shared" si="15"/>
        <v>#REF!</v>
      </c>
      <c r="D66" s="167"/>
      <c r="E66" s="364">
        <f t="shared" si="7"/>
        <v>0</v>
      </c>
      <c r="F66" s="362">
        <f t="shared" si="7"/>
        <v>0</v>
      </c>
      <c r="G66" s="363">
        <f t="shared" si="8"/>
        <v>0</v>
      </c>
      <c r="H66" s="364">
        <f t="shared" si="9"/>
        <v>51510.42559</v>
      </c>
      <c r="I66" s="362">
        <f t="shared" si="9"/>
        <v>11679.11904</v>
      </c>
      <c r="J66" s="363">
        <f t="shared" si="10"/>
        <v>63189.54463</v>
      </c>
      <c r="K66" s="364">
        <f aca="true" t="shared" si="16" ref="K66:K73">+E66+H66</f>
        <v>51510.42559</v>
      </c>
      <c r="L66" s="362">
        <f aca="true" t="shared" si="17" ref="L66:L73">+F66+I66</f>
        <v>11679.11904</v>
      </c>
      <c r="M66" s="363">
        <f t="shared" si="13"/>
        <v>63189.54463</v>
      </c>
      <c r="P66" s="154"/>
    </row>
    <row r="67" spans="2:16" ht="15.75">
      <c r="B67" s="484">
        <f t="shared" si="14"/>
        <v>2033</v>
      </c>
      <c r="C67" s="484" t="e">
        <f t="shared" si="15"/>
        <v>#REF!</v>
      </c>
      <c r="D67" s="167"/>
      <c r="E67" s="364">
        <f t="shared" si="7"/>
        <v>0</v>
      </c>
      <c r="F67" s="362">
        <f t="shared" si="7"/>
        <v>0</v>
      </c>
      <c r="G67" s="363">
        <f t="shared" si="8"/>
        <v>0</v>
      </c>
      <c r="H67" s="364">
        <f t="shared" si="9"/>
        <v>41046.34313</v>
      </c>
      <c r="I67" s="362">
        <f t="shared" si="9"/>
        <v>2704.51701</v>
      </c>
      <c r="J67" s="363">
        <f t="shared" si="10"/>
        <v>43750.860140000004</v>
      </c>
      <c r="K67" s="364">
        <f t="shared" si="16"/>
        <v>41046.34313</v>
      </c>
      <c r="L67" s="362">
        <f t="shared" si="17"/>
        <v>2704.51701</v>
      </c>
      <c r="M67" s="363">
        <f t="shared" si="13"/>
        <v>43750.860140000004</v>
      </c>
      <c r="P67" s="154"/>
    </row>
    <row r="68" spans="2:16" ht="15.75">
      <c r="B68" s="484">
        <f t="shared" si="14"/>
        <v>2034</v>
      </c>
      <c r="C68" s="484" t="e">
        <f t="shared" si="15"/>
        <v>#REF!</v>
      </c>
      <c r="D68" s="167"/>
      <c r="E68" s="364">
        <f t="shared" si="7"/>
        <v>0</v>
      </c>
      <c r="F68" s="362">
        <f t="shared" si="7"/>
        <v>0</v>
      </c>
      <c r="G68" s="363">
        <f t="shared" si="8"/>
        <v>0</v>
      </c>
      <c r="H68" s="364">
        <f t="shared" si="9"/>
        <v>26503.83446</v>
      </c>
      <c r="I68" s="362">
        <f t="shared" si="9"/>
        <v>1680.44071</v>
      </c>
      <c r="J68" s="363">
        <f t="shared" si="10"/>
        <v>28184.275169999997</v>
      </c>
      <c r="K68" s="364">
        <f t="shared" si="16"/>
        <v>26503.83446</v>
      </c>
      <c r="L68" s="362">
        <f t="shared" si="17"/>
        <v>1680.44071</v>
      </c>
      <c r="M68" s="363">
        <f t="shared" si="13"/>
        <v>28184.275169999997</v>
      </c>
      <c r="P68" s="154"/>
    </row>
    <row r="69" spans="2:16" ht="15.75">
      <c r="B69" s="484">
        <f t="shared" si="14"/>
        <v>2035</v>
      </c>
      <c r="C69" s="484" t="e">
        <f t="shared" si="15"/>
        <v>#REF!</v>
      </c>
      <c r="D69" s="167"/>
      <c r="E69" s="364">
        <f t="shared" si="7"/>
        <v>0</v>
      </c>
      <c r="F69" s="362">
        <f t="shared" si="7"/>
        <v>0</v>
      </c>
      <c r="G69" s="363">
        <f t="shared" si="8"/>
        <v>0</v>
      </c>
      <c r="H69" s="364">
        <f t="shared" si="9"/>
        <v>27197.56228</v>
      </c>
      <c r="I69" s="362">
        <f t="shared" si="9"/>
        <v>808.48539</v>
      </c>
      <c r="J69" s="363">
        <f t="shared" si="10"/>
        <v>28006.04767</v>
      </c>
      <c r="K69" s="364">
        <f t="shared" si="16"/>
        <v>27197.56228</v>
      </c>
      <c r="L69" s="362">
        <f t="shared" si="17"/>
        <v>808.48539</v>
      </c>
      <c r="M69" s="363">
        <f t="shared" si="13"/>
        <v>28006.04767</v>
      </c>
      <c r="P69" s="154"/>
    </row>
    <row r="70" spans="2:16" ht="15.75">
      <c r="B70" s="484">
        <f t="shared" si="14"/>
        <v>2036</v>
      </c>
      <c r="C70" s="484" t="e">
        <f t="shared" si="15"/>
        <v>#REF!</v>
      </c>
      <c r="D70" s="167"/>
      <c r="E70" s="364">
        <f t="shared" si="7"/>
        <v>0</v>
      </c>
      <c r="F70" s="362">
        <f t="shared" si="7"/>
        <v>0</v>
      </c>
      <c r="G70" s="363">
        <f t="shared" si="8"/>
        <v>0</v>
      </c>
      <c r="H70" s="364">
        <f t="shared" si="9"/>
        <v>2681.29</v>
      </c>
      <c r="I70" s="362">
        <f t="shared" si="9"/>
        <v>134.21514</v>
      </c>
      <c r="J70" s="363">
        <f t="shared" si="10"/>
        <v>2815.5051399999998</v>
      </c>
      <c r="K70" s="364">
        <f t="shared" si="16"/>
        <v>2681.29</v>
      </c>
      <c r="L70" s="362">
        <f t="shared" si="17"/>
        <v>134.21514</v>
      </c>
      <c r="M70" s="363">
        <f t="shared" si="13"/>
        <v>2815.5051399999998</v>
      </c>
      <c r="P70" s="154"/>
    </row>
    <row r="71" spans="2:16" ht="15.75">
      <c r="B71" s="484">
        <f t="shared" si="14"/>
        <v>2037</v>
      </c>
      <c r="C71" s="484" t="e">
        <f t="shared" si="15"/>
        <v>#REF!</v>
      </c>
      <c r="D71" s="167"/>
      <c r="E71" s="364">
        <f t="shared" si="7"/>
        <v>0</v>
      </c>
      <c r="F71" s="362">
        <f t="shared" si="7"/>
        <v>0</v>
      </c>
      <c r="G71" s="363">
        <f t="shared" si="8"/>
        <v>0</v>
      </c>
      <c r="H71" s="364">
        <f t="shared" si="9"/>
        <v>1326.78058</v>
      </c>
      <c r="I71" s="362">
        <f t="shared" si="9"/>
        <v>83.42501</v>
      </c>
      <c r="J71" s="363">
        <f t="shared" si="10"/>
        <v>1410.20559</v>
      </c>
      <c r="K71" s="364">
        <f t="shared" si="16"/>
        <v>1326.78058</v>
      </c>
      <c r="L71" s="362">
        <f t="shared" si="17"/>
        <v>83.42501</v>
      </c>
      <c r="M71" s="363">
        <f t="shared" si="13"/>
        <v>1410.20559</v>
      </c>
      <c r="P71" s="154"/>
    </row>
    <row r="72" spans="2:16" ht="15.75">
      <c r="B72" s="484">
        <f t="shared" si="14"/>
        <v>2038</v>
      </c>
      <c r="C72" s="484" t="e">
        <f t="shared" si="15"/>
        <v>#REF!</v>
      </c>
      <c r="D72" s="167"/>
      <c r="E72" s="364">
        <f t="shared" si="7"/>
        <v>0</v>
      </c>
      <c r="F72" s="362">
        <f t="shared" si="7"/>
        <v>0</v>
      </c>
      <c r="G72" s="363">
        <f t="shared" si="8"/>
        <v>0</v>
      </c>
      <c r="H72" s="364">
        <f t="shared" si="9"/>
        <v>1326.78058</v>
      </c>
      <c r="I72" s="362">
        <f t="shared" si="9"/>
        <v>61.17835</v>
      </c>
      <c r="J72" s="363">
        <f t="shared" si="10"/>
        <v>1387.95893</v>
      </c>
      <c r="K72" s="364">
        <f t="shared" si="16"/>
        <v>1326.78058</v>
      </c>
      <c r="L72" s="362">
        <f t="shared" si="17"/>
        <v>61.17835</v>
      </c>
      <c r="M72" s="363">
        <f t="shared" si="13"/>
        <v>1387.95893</v>
      </c>
      <c r="P72" s="154"/>
    </row>
    <row r="73" spans="2:16" ht="15.75">
      <c r="B73" s="484">
        <f t="shared" si="14"/>
        <v>2039</v>
      </c>
      <c r="C73" s="484" t="e">
        <f t="shared" si="15"/>
        <v>#REF!</v>
      </c>
      <c r="D73" s="167"/>
      <c r="E73" s="364">
        <f t="shared" si="7"/>
        <v>0</v>
      </c>
      <c r="F73" s="362">
        <f t="shared" si="7"/>
        <v>0</v>
      </c>
      <c r="G73" s="363">
        <f t="shared" si="8"/>
        <v>0</v>
      </c>
      <c r="H73" s="364">
        <f t="shared" si="9"/>
        <v>1112.3333</v>
      </c>
      <c r="I73" s="362">
        <f t="shared" si="9"/>
        <v>38.93168</v>
      </c>
      <c r="J73" s="363">
        <f t="shared" si="10"/>
        <v>1151.26498</v>
      </c>
      <c r="K73" s="364">
        <f t="shared" si="16"/>
        <v>1112.3333</v>
      </c>
      <c r="L73" s="362">
        <f t="shared" si="17"/>
        <v>38.93168</v>
      </c>
      <c r="M73" s="363">
        <f t="shared" si="13"/>
        <v>1151.26498</v>
      </c>
      <c r="P73" s="154"/>
    </row>
    <row r="74" spans="2:16" ht="15.75">
      <c r="B74" s="484">
        <f t="shared" si="14"/>
        <v>2040</v>
      </c>
      <c r="C74" s="484"/>
      <c r="D74" s="167"/>
      <c r="E74" s="364">
        <f t="shared" si="7"/>
        <v>0</v>
      </c>
      <c r="F74" s="362">
        <f t="shared" si="7"/>
        <v>0</v>
      </c>
      <c r="G74" s="363">
        <f t="shared" si="8"/>
        <v>0</v>
      </c>
      <c r="H74" s="364">
        <f t="shared" si="9"/>
        <v>1112.3335</v>
      </c>
      <c r="I74" s="362">
        <f t="shared" si="9"/>
        <v>16.68502</v>
      </c>
      <c r="J74" s="363">
        <f>+H74+I74</f>
        <v>1129.0185199999999</v>
      </c>
      <c r="K74" s="364">
        <f>+E74+H74</f>
        <v>1112.3335</v>
      </c>
      <c r="L74" s="362">
        <f>+F74+I74</f>
        <v>16.68502</v>
      </c>
      <c r="M74" s="363">
        <f>+K74+L74</f>
        <v>1129.0185199999999</v>
      </c>
      <c r="P74" s="154"/>
    </row>
    <row r="75" spans="2:16" ht="8.25" customHeight="1">
      <c r="B75" s="155"/>
      <c r="C75" s="156"/>
      <c r="D75" s="168"/>
      <c r="E75" s="368"/>
      <c r="F75" s="369"/>
      <c r="G75" s="370"/>
      <c r="H75" s="368"/>
      <c r="I75" s="369"/>
      <c r="J75" s="370"/>
      <c r="K75" s="368"/>
      <c r="L75" s="369"/>
      <c r="M75" s="370"/>
      <c r="P75" s="154"/>
    </row>
    <row r="76" spans="2:16" ht="15" customHeight="1">
      <c r="B76" s="592" t="s">
        <v>14</v>
      </c>
      <c r="C76" s="593"/>
      <c r="D76" s="163"/>
      <c r="E76" s="596">
        <f aca="true" t="shared" si="18" ref="E76:M76">SUM(E56:E74)</f>
        <v>128714.31748000003</v>
      </c>
      <c r="F76" s="598">
        <f t="shared" si="18"/>
        <v>18643.635930000004</v>
      </c>
      <c r="G76" s="587">
        <f t="shared" si="18"/>
        <v>147357.95341</v>
      </c>
      <c r="H76" s="596">
        <f t="shared" si="18"/>
        <v>2594225.78083</v>
      </c>
      <c r="I76" s="598">
        <f t="shared" si="18"/>
        <v>589680.8424</v>
      </c>
      <c r="J76" s="587">
        <f t="shared" si="18"/>
        <v>3183906.62323</v>
      </c>
      <c r="K76" s="596">
        <f t="shared" si="18"/>
        <v>2722940.0983100003</v>
      </c>
      <c r="L76" s="598">
        <f t="shared" si="18"/>
        <v>608324.47833</v>
      </c>
      <c r="M76" s="587">
        <f t="shared" si="18"/>
        <v>3331264.5766399996</v>
      </c>
      <c r="P76" s="154"/>
    </row>
    <row r="77" spans="2:16" ht="15" customHeight="1">
      <c r="B77" s="594"/>
      <c r="C77" s="595"/>
      <c r="D77" s="164"/>
      <c r="E77" s="597"/>
      <c r="F77" s="599"/>
      <c r="G77" s="588"/>
      <c r="H77" s="597"/>
      <c r="I77" s="599"/>
      <c r="J77" s="588"/>
      <c r="K77" s="597"/>
      <c r="L77" s="599"/>
      <c r="M77" s="588"/>
      <c r="P77" s="154"/>
    </row>
    <row r="78" ht="6.75" customHeight="1"/>
    <row r="79" spans="2:13" ht="15.75">
      <c r="B79" s="157" t="s">
        <v>115</v>
      </c>
      <c r="C79" s="158"/>
      <c r="D79" s="158"/>
      <c r="E79" s="144"/>
      <c r="F79" s="142"/>
      <c r="G79" s="144"/>
      <c r="H79" s="159"/>
      <c r="I79" s="145"/>
      <c r="J79" s="144"/>
      <c r="K79" s="144"/>
      <c r="L79" s="144"/>
      <c r="M79" s="144"/>
    </row>
    <row r="80" spans="2:13" ht="15">
      <c r="B80" s="157" t="s">
        <v>331</v>
      </c>
      <c r="C80" s="158"/>
      <c r="D80" s="158"/>
      <c r="E80" s="144"/>
      <c r="F80" s="142"/>
      <c r="G80" s="144"/>
      <c r="H80" s="159"/>
      <c r="I80" s="145"/>
      <c r="J80" s="144"/>
      <c r="K80" s="144"/>
      <c r="L80" s="144"/>
      <c r="M80" s="144"/>
    </row>
    <row r="81" spans="2:8" ht="15">
      <c r="B81" s="75" t="s">
        <v>332</v>
      </c>
      <c r="C81" s="158"/>
      <c r="D81" s="158"/>
      <c r="E81" s="144"/>
      <c r="F81" s="142"/>
      <c r="G81" s="144"/>
      <c r="H81" s="169"/>
    </row>
    <row r="82" spans="2:14" ht="15">
      <c r="B82" s="424"/>
      <c r="C82" s="424"/>
      <c r="D82" s="424"/>
      <c r="E82" s="438"/>
      <c r="F82" s="437"/>
      <c r="G82" s="437"/>
      <c r="H82" s="437"/>
      <c r="I82" s="437"/>
      <c r="J82" s="437"/>
      <c r="K82" s="437"/>
      <c r="L82" s="437"/>
      <c r="M82" s="437"/>
      <c r="N82" s="424"/>
    </row>
    <row r="83" spans="2:14" ht="15">
      <c r="B83" s="424"/>
      <c r="C83" s="424"/>
      <c r="D83" s="424"/>
      <c r="E83" s="439"/>
      <c r="F83" s="179"/>
      <c r="G83" s="179"/>
      <c r="H83" s="179"/>
      <c r="I83" s="179"/>
      <c r="J83" s="179"/>
      <c r="K83" s="179"/>
      <c r="L83" s="179"/>
      <c r="M83" s="179"/>
      <c r="N83" s="424"/>
    </row>
    <row r="84" spans="2:14" ht="15">
      <c r="B84" s="424"/>
      <c r="C84" s="424"/>
      <c r="D84" s="424"/>
      <c r="E84" s="440"/>
      <c r="F84" s="437"/>
      <c r="G84" s="437"/>
      <c r="H84" s="437"/>
      <c r="I84" s="437"/>
      <c r="J84" s="437"/>
      <c r="K84" s="437"/>
      <c r="L84" s="437"/>
      <c r="M84" s="437"/>
      <c r="N84" s="424"/>
    </row>
    <row r="85" spans="2:14" ht="15">
      <c r="B85" s="424"/>
      <c r="C85" s="424"/>
      <c r="D85" s="424"/>
      <c r="E85" s="441"/>
      <c r="F85" s="424"/>
      <c r="G85" s="437"/>
      <c r="H85" s="437"/>
      <c r="I85" s="442"/>
      <c r="J85" s="437"/>
      <c r="K85" s="437"/>
      <c r="L85" s="437"/>
      <c r="M85" s="437"/>
      <c r="N85" s="424"/>
    </row>
    <row r="86" spans="2:14" ht="15">
      <c r="B86" s="424"/>
      <c r="C86" s="424"/>
      <c r="D86" s="424"/>
      <c r="E86" s="440"/>
      <c r="F86" s="440"/>
      <c r="G86" s="440"/>
      <c r="H86" s="440"/>
      <c r="I86" s="440"/>
      <c r="J86" s="440"/>
      <c r="K86" s="440"/>
      <c r="L86" s="440"/>
      <c r="M86" s="440"/>
      <c r="N86" s="424"/>
    </row>
    <row r="87" spans="2:14" ht="15">
      <c r="B87" s="424"/>
      <c r="C87" s="424"/>
      <c r="D87" s="424"/>
      <c r="E87" s="437"/>
      <c r="F87" s="424"/>
      <c r="G87" s="437"/>
      <c r="H87" s="437"/>
      <c r="I87" s="442"/>
      <c r="J87" s="437"/>
      <c r="K87" s="437"/>
      <c r="L87" s="437"/>
      <c r="M87" s="437"/>
      <c r="N87" s="424"/>
    </row>
    <row r="88" spans="2:14" ht="15">
      <c r="B88" s="424"/>
      <c r="C88" s="424"/>
      <c r="D88" s="424"/>
      <c r="E88" s="437"/>
      <c r="F88" s="424"/>
      <c r="G88" s="437"/>
      <c r="H88" s="437"/>
      <c r="I88" s="442"/>
      <c r="J88" s="437"/>
      <c r="K88" s="437"/>
      <c r="L88" s="437"/>
      <c r="M88" s="437"/>
      <c r="N88" s="424"/>
    </row>
    <row r="89" spans="2:14" ht="15">
      <c r="B89" s="424"/>
      <c r="C89" s="424"/>
      <c r="D89" s="424"/>
      <c r="E89" s="437"/>
      <c r="F89" s="424"/>
      <c r="G89" s="437"/>
      <c r="H89" s="437"/>
      <c r="I89" s="442"/>
      <c r="J89" s="437"/>
      <c r="K89" s="437"/>
      <c r="L89" s="437"/>
      <c r="M89" s="437"/>
      <c r="N89" s="424"/>
    </row>
    <row r="90" spans="2:14" ht="15">
      <c r="B90" s="424"/>
      <c r="C90" s="424"/>
      <c r="D90" s="424"/>
      <c r="E90" s="437"/>
      <c r="F90" s="424"/>
      <c r="G90" s="437"/>
      <c r="H90" s="437"/>
      <c r="I90" s="442"/>
      <c r="J90" s="437"/>
      <c r="K90" s="437"/>
      <c r="L90" s="437"/>
      <c r="M90" s="437"/>
      <c r="N90" s="424"/>
    </row>
    <row r="91" spans="2:14" ht="15">
      <c r="B91" s="424"/>
      <c r="C91" s="424"/>
      <c r="D91" s="424"/>
      <c r="E91" s="437"/>
      <c r="F91" s="424"/>
      <c r="G91" s="437"/>
      <c r="H91" s="437"/>
      <c r="I91" s="442"/>
      <c r="J91" s="437"/>
      <c r="K91" s="437"/>
      <c r="L91" s="437"/>
      <c r="M91" s="437"/>
      <c r="N91" s="424"/>
    </row>
    <row r="92" spans="2:14" ht="15">
      <c r="B92" s="424"/>
      <c r="C92" s="424"/>
      <c r="D92" s="424"/>
      <c r="E92" s="437"/>
      <c r="F92" s="424"/>
      <c r="G92" s="437"/>
      <c r="H92" s="437"/>
      <c r="I92" s="442"/>
      <c r="J92" s="437"/>
      <c r="K92" s="437"/>
      <c r="L92" s="437"/>
      <c r="M92" s="437"/>
      <c r="N92" s="424"/>
    </row>
    <row r="93" spans="2:14" ht="15">
      <c r="B93" s="424"/>
      <c r="C93" s="424"/>
      <c r="D93" s="424"/>
      <c r="E93" s="437"/>
      <c r="F93" s="424"/>
      <c r="G93" s="437"/>
      <c r="H93" s="437"/>
      <c r="I93" s="442"/>
      <c r="J93" s="437"/>
      <c r="K93" s="437"/>
      <c r="L93" s="437"/>
      <c r="M93" s="437"/>
      <c r="N93" s="424"/>
    </row>
    <row r="94" spans="2:14" ht="15">
      <c r="B94" s="424"/>
      <c r="C94" s="424"/>
      <c r="D94" s="424"/>
      <c r="E94" s="437"/>
      <c r="F94" s="424"/>
      <c r="G94" s="437"/>
      <c r="H94" s="437"/>
      <c r="I94" s="442"/>
      <c r="J94" s="437"/>
      <c r="K94" s="437"/>
      <c r="L94" s="437"/>
      <c r="M94" s="437"/>
      <c r="N94" s="424"/>
    </row>
    <row r="95" spans="2:14" ht="15">
      <c r="B95" s="424"/>
      <c r="C95" s="424"/>
      <c r="D95" s="424"/>
      <c r="E95" s="437"/>
      <c r="F95" s="424"/>
      <c r="G95" s="437"/>
      <c r="H95" s="437"/>
      <c r="I95" s="442"/>
      <c r="J95" s="437"/>
      <c r="K95" s="437"/>
      <c r="L95" s="437"/>
      <c r="M95" s="437"/>
      <c r="N95" s="424"/>
    </row>
    <row r="96" spans="2:14" ht="15">
      <c r="B96" s="424"/>
      <c r="C96" s="424"/>
      <c r="D96" s="424"/>
      <c r="E96" s="437"/>
      <c r="F96" s="424"/>
      <c r="G96" s="437"/>
      <c r="H96" s="437"/>
      <c r="I96" s="442"/>
      <c r="J96" s="437"/>
      <c r="K96" s="437"/>
      <c r="L96" s="437"/>
      <c r="M96" s="437"/>
      <c r="N96" s="424"/>
    </row>
    <row r="97" spans="2:14" ht="15">
      <c r="B97" s="424"/>
      <c r="C97" s="424"/>
      <c r="D97" s="424"/>
      <c r="E97" s="437"/>
      <c r="F97" s="424"/>
      <c r="G97" s="437"/>
      <c r="H97" s="437"/>
      <c r="I97" s="442"/>
      <c r="J97" s="437"/>
      <c r="K97" s="437"/>
      <c r="L97" s="437"/>
      <c r="M97" s="437"/>
      <c r="N97" s="424"/>
    </row>
    <row r="98" spans="2:14" ht="15">
      <c r="B98" s="424"/>
      <c r="C98" s="424"/>
      <c r="D98" s="424"/>
      <c r="E98" s="437"/>
      <c r="F98" s="424"/>
      <c r="G98" s="437"/>
      <c r="H98" s="437"/>
      <c r="I98" s="442"/>
      <c r="J98" s="437"/>
      <c r="K98" s="437"/>
      <c r="L98" s="437"/>
      <c r="M98" s="437"/>
      <c r="N98" s="424"/>
    </row>
    <row r="99" spans="2:14" ht="15">
      <c r="B99" s="424"/>
      <c r="C99" s="424"/>
      <c r="D99" s="424"/>
      <c r="E99" s="437"/>
      <c r="F99" s="424"/>
      <c r="G99" s="437"/>
      <c r="H99" s="437"/>
      <c r="I99" s="442"/>
      <c r="J99" s="437"/>
      <c r="K99" s="437"/>
      <c r="L99" s="437"/>
      <c r="M99" s="437"/>
      <c r="N99" s="424"/>
    </row>
  </sheetData>
  <sheetProtection/>
  <mergeCells count="29">
    <mergeCell ref="B5:D5"/>
    <mergeCell ref="K76:K77"/>
    <mergeCell ref="L76:L77"/>
    <mergeCell ref="M76:M77"/>
    <mergeCell ref="B76:C77"/>
    <mergeCell ref="E76:E77"/>
    <mergeCell ref="F76:F77"/>
    <mergeCell ref="G76:G77"/>
    <mergeCell ref="H76:H77"/>
    <mergeCell ref="I76:I77"/>
    <mergeCell ref="K12:M12"/>
    <mergeCell ref="H35:H36"/>
    <mergeCell ref="E53:G53"/>
    <mergeCell ref="H53:J53"/>
    <mergeCell ref="K53:M53"/>
    <mergeCell ref="I35:I36"/>
    <mergeCell ref="J35:J36"/>
    <mergeCell ref="K35:K36"/>
    <mergeCell ref="L35:L36"/>
    <mergeCell ref="M35:M36"/>
    <mergeCell ref="B53:C54"/>
    <mergeCell ref="G35:G36"/>
    <mergeCell ref="J76:J77"/>
    <mergeCell ref="E12:G12"/>
    <mergeCell ref="H12:J12"/>
    <mergeCell ref="B12:C13"/>
    <mergeCell ref="B35:C36"/>
    <mergeCell ref="E35:E36"/>
    <mergeCell ref="F35:F36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7" r:id="rId2"/>
  <ignoredErrors>
    <ignoredError sqref="G56:G7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1:7" ht="15">
      <c r="A4" s="4"/>
      <c r="B4" s="4"/>
      <c r="C4" s="4"/>
      <c r="D4" s="5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35.25" customHeight="1">
      <c r="A6" s="4"/>
      <c r="B6" s="500" t="s">
        <v>258</v>
      </c>
      <c r="C6" s="500"/>
      <c r="D6" s="500"/>
      <c r="E6" s="500"/>
      <c r="F6" s="500"/>
      <c r="G6" s="500"/>
    </row>
    <row r="7" spans="1:7" ht="15.75">
      <c r="A7" s="4"/>
      <c r="B7" s="501" t="str">
        <f>+Indice!B7</f>
        <v>AL 31 DE JULIO DE 2022</v>
      </c>
      <c r="C7" s="501"/>
      <c r="D7" s="501"/>
      <c r="E7" s="501"/>
      <c r="F7" s="501"/>
      <c r="G7" s="501"/>
    </row>
    <row r="8" spans="1:7" ht="18.75" customHeight="1">
      <c r="A8" s="6"/>
      <c r="B8" s="91"/>
      <c r="C8" s="91"/>
      <c r="D8" s="91"/>
      <c r="E8" s="91"/>
      <c r="F8" s="91"/>
      <c r="G8" s="91"/>
    </row>
    <row r="9" spans="1:7" ht="27.75" customHeight="1">
      <c r="A9" s="6"/>
      <c r="B9" s="253" t="s">
        <v>0</v>
      </c>
      <c r="C9" s="253" t="s">
        <v>1</v>
      </c>
      <c r="D9" s="506" t="s">
        <v>259</v>
      </c>
      <c r="E9" s="506"/>
      <c r="F9" s="506"/>
      <c r="G9" s="506"/>
    </row>
    <row r="10" spans="1:7" ht="58.5" customHeight="1">
      <c r="A10" s="6"/>
      <c r="B10" s="253"/>
      <c r="C10" s="253"/>
      <c r="D10" s="506" t="s">
        <v>117</v>
      </c>
      <c r="E10" s="506"/>
      <c r="F10" s="506"/>
      <c r="G10" s="506"/>
    </row>
    <row r="11" spans="1:7" ht="105" customHeight="1">
      <c r="A11" s="6"/>
      <c r="B11" s="253"/>
      <c r="C11" s="253"/>
      <c r="D11" s="507" t="s">
        <v>118</v>
      </c>
      <c r="E11" s="507"/>
      <c r="F11" s="507"/>
      <c r="G11" s="507"/>
    </row>
    <row r="12" spans="1:7" ht="9" customHeight="1">
      <c r="A12" s="6"/>
      <c r="B12" s="7"/>
      <c r="C12" s="7"/>
      <c r="D12" s="8"/>
      <c r="E12" s="8"/>
      <c r="F12" s="8"/>
      <c r="G12" s="8"/>
    </row>
    <row r="13" spans="1:7" ht="23.25" customHeight="1">
      <c r="A13" s="6"/>
      <c r="B13" s="9" t="s">
        <v>8</v>
      </c>
      <c r="C13" s="10" t="s">
        <v>1</v>
      </c>
      <c r="D13" s="509" t="s">
        <v>128</v>
      </c>
      <c r="E13" s="509"/>
      <c r="F13" s="509"/>
      <c r="G13" s="509"/>
    </row>
    <row r="14" spans="1:7" ht="9" customHeight="1">
      <c r="A14" s="6"/>
      <c r="B14" s="9"/>
      <c r="C14" s="10"/>
      <c r="D14" s="11"/>
      <c r="E14" s="11"/>
      <c r="F14" s="11"/>
      <c r="G14" s="11"/>
    </row>
    <row r="15" spans="1:7" ht="23.25" customHeight="1">
      <c r="A15" s="6"/>
      <c r="B15" s="10" t="s">
        <v>2</v>
      </c>
      <c r="C15" s="10" t="s">
        <v>1</v>
      </c>
      <c r="D15" s="12">
        <v>44773</v>
      </c>
      <c r="E15" s="6"/>
      <c r="F15" s="6"/>
      <c r="G15" s="6"/>
    </row>
    <row r="16" spans="1:7" ht="8.25" customHeight="1">
      <c r="A16" s="6"/>
      <c r="B16" s="10"/>
      <c r="C16" s="10"/>
      <c r="D16" s="12"/>
      <c r="E16" s="6"/>
      <c r="F16" s="6"/>
      <c r="G16" s="6"/>
    </row>
    <row r="17" spans="1:7" ht="24.75" customHeight="1">
      <c r="A17" s="6"/>
      <c r="B17" s="10" t="s">
        <v>9</v>
      </c>
      <c r="C17" s="10" t="s">
        <v>1</v>
      </c>
      <c r="D17" s="6" t="s">
        <v>3</v>
      </c>
      <c r="E17" s="6"/>
      <c r="F17" s="6"/>
      <c r="G17" s="6"/>
    </row>
    <row r="18" spans="1:7" ht="6.75" customHeight="1">
      <c r="A18" s="6"/>
      <c r="B18" s="10"/>
      <c r="C18" s="10"/>
      <c r="D18" s="6"/>
      <c r="E18" s="6"/>
      <c r="F18" s="6"/>
      <c r="G18" s="6"/>
    </row>
    <row r="19" spans="1:7" ht="14.25" customHeight="1">
      <c r="A19" s="6"/>
      <c r="B19" s="7" t="s">
        <v>4</v>
      </c>
      <c r="C19" s="7" t="s">
        <v>1</v>
      </c>
      <c r="D19" s="13" t="s">
        <v>61</v>
      </c>
      <c r="E19" s="13"/>
      <c r="F19" s="13"/>
      <c r="G19" s="13"/>
    </row>
    <row r="20" spans="1:7" ht="27.75" customHeight="1">
      <c r="A20" s="6"/>
      <c r="B20" s="7"/>
      <c r="C20" s="7"/>
      <c r="D20" s="508" t="s">
        <v>260</v>
      </c>
      <c r="E20" s="508"/>
      <c r="F20" s="508"/>
      <c r="G20" s="508"/>
    </row>
    <row r="21" spans="1:7" ht="15.75" customHeight="1">
      <c r="A21" s="6"/>
      <c r="B21" s="7"/>
      <c r="C21" s="7"/>
      <c r="D21" s="13" t="s">
        <v>72</v>
      </c>
      <c r="E21" s="13"/>
      <c r="F21" s="13"/>
      <c r="G21" s="13"/>
    </row>
    <row r="22" spans="1:7" ht="6.75" customHeight="1">
      <c r="A22" s="6"/>
      <c r="B22" s="7"/>
      <c r="C22" s="7"/>
      <c r="D22" s="13"/>
      <c r="E22" s="13"/>
      <c r="F22" s="13"/>
      <c r="G22" s="13"/>
    </row>
    <row r="23" spans="1:7" ht="15">
      <c r="A23" s="6"/>
      <c r="B23" s="10" t="s">
        <v>5</v>
      </c>
      <c r="C23" s="10" t="s">
        <v>1</v>
      </c>
      <c r="D23" s="6" t="s">
        <v>227</v>
      </c>
      <c r="E23" s="6"/>
      <c r="F23" s="6"/>
      <c r="G23" s="6"/>
    </row>
    <row r="24" spans="1:7" ht="16.5" customHeight="1">
      <c r="A24" s="6"/>
      <c r="B24" s="10"/>
      <c r="C24" s="10"/>
      <c r="D24" s="6" t="s">
        <v>228</v>
      </c>
      <c r="E24" s="6"/>
      <c r="F24" s="6"/>
      <c r="G24" s="6"/>
    </row>
    <row r="25" spans="1:7" ht="6" customHeight="1">
      <c r="A25" s="6"/>
      <c r="B25" s="10"/>
      <c r="C25" s="10"/>
      <c r="D25" s="6"/>
      <c r="E25" s="6"/>
      <c r="F25" s="6"/>
      <c r="G25" s="6"/>
    </row>
    <row r="26" spans="1:10" ht="15">
      <c r="A26" s="6"/>
      <c r="B26" s="10" t="s">
        <v>6</v>
      </c>
      <c r="C26" s="10" t="s">
        <v>1</v>
      </c>
      <c r="D26" s="377" t="s">
        <v>12</v>
      </c>
      <c r="E26" s="14"/>
      <c r="F26" s="14"/>
      <c r="G26" s="14"/>
      <c r="H26" s="14"/>
      <c r="I26" s="14"/>
      <c r="J26" s="2"/>
    </row>
    <row r="27" spans="1:7" ht="7.5" customHeight="1">
      <c r="A27" s="6"/>
      <c r="B27" s="10"/>
      <c r="C27" s="10"/>
      <c r="D27" s="6"/>
      <c r="E27" s="6"/>
      <c r="F27" s="6"/>
      <c r="G27" s="6"/>
    </row>
    <row r="28" spans="1:7" ht="20.25" customHeight="1">
      <c r="A28" s="6"/>
      <c r="B28" s="10" t="s">
        <v>7</v>
      </c>
      <c r="C28" s="10" t="s">
        <v>1</v>
      </c>
      <c r="D28" s="12">
        <v>44804</v>
      </c>
      <c r="E28" s="6"/>
      <c r="F28" s="6"/>
      <c r="G28" s="6"/>
    </row>
    <row r="29" spans="1:7" ht="7.5" customHeight="1">
      <c r="A29" s="6"/>
      <c r="B29" s="10"/>
      <c r="C29" s="10"/>
      <c r="D29" s="12"/>
      <c r="E29" s="6"/>
      <c r="F29" s="6"/>
      <c r="G29" s="6"/>
    </row>
    <row r="30" spans="2:7" ht="18" customHeight="1">
      <c r="B30" s="15" t="s">
        <v>10</v>
      </c>
      <c r="C30" s="16" t="s">
        <v>1</v>
      </c>
      <c r="D30" s="507" t="s">
        <v>73</v>
      </c>
      <c r="E30" s="507"/>
      <c r="F30" s="507"/>
      <c r="G30" s="507"/>
    </row>
    <row r="31" spans="2:7" ht="6" customHeight="1">
      <c r="B31" s="15"/>
      <c r="C31" s="16"/>
      <c r="D31" s="8"/>
      <c r="E31" s="8"/>
      <c r="F31" s="8"/>
      <c r="G31" s="8"/>
    </row>
    <row r="32" spans="2:7" ht="27.75" customHeight="1">
      <c r="B32" s="7" t="s">
        <v>23</v>
      </c>
      <c r="C32" s="7" t="s">
        <v>1</v>
      </c>
      <c r="D32" s="510" t="s">
        <v>131</v>
      </c>
      <c r="E32" s="510"/>
      <c r="F32" s="510"/>
      <c r="G32" s="510"/>
    </row>
    <row r="33" spans="4:7" ht="7.5" customHeight="1">
      <c r="D33" s="506"/>
      <c r="E33" s="506"/>
      <c r="F33" s="506"/>
      <c r="G33" s="506"/>
    </row>
    <row r="34" spans="2:9" ht="28.5" customHeight="1">
      <c r="B34" s="7" t="s">
        <v>11</v>
      </c>
      <c r="C34" s="7" t="s">
        <v>1</v>
      </c>
      <c r="D34" s="507" t="s">
        <v>137</v>
      </c>
      <c r="E34" s="507"/>
      <c r="F34" s="507"/>
      <c r="G34" s="507"/>
      <c r="I34" s="314">
        <v>3.925</v>
      </c>
    </row>
    <row r="35" spans="4:7" ht="15.75" customHeight="1">
      <c r="D35" s="506"/>
      <c r="E35" s="506"/>
      <c r="F35" s="506"/>
      <c r="G35" s="506"/>
    </row>
    <row r="36" spans="2:7" ht="15">
      <c r="B36" s="7" t="s">
        <v>59</v>
      </c>
      <c r="C36" s="7" t="s">
        <v>1</v>
      </c>
      <c r="D36" s="6" t="s">
        <v>60</v>
      </c>
      <c r="E36" s="6"/>
      <c r="F36" s="6"/>
      <c r="G36" s="6"/>
    </row>
    <row r="37" spans="4:7" ht="15">
      <c r="D37" s="506"/>
      <c r="E37" s="506"/>
      <c r="F37" s="506"/>
      <c r="G37" s="506"/>
    </row>
    <row r="38" spans="4:7" ht="15">
      <c r="D38" s="506"/>
      <c r="E38" s="506"/>
      <c r="F38" s="506"/>
      <c r="G38" s="506"/>
    </row>
    <row r="39" spans="4:7" ht="15">
      <c r="D39" s="506"/>
      <c r="E39" s="506"/>
      <c r="F39" s="506"/>
      <c r="G39" s="506"/>
    </row>
    <row r="40" spans="4:7" ht="15">
      <c r="D40" s="506"/>
      <c r="E40" s="506"/>
      <c r="F40" s="506"/>
      <c r="G40" s="506"/>
    </row>
    <row r="41" spans="4:7" ht="15">
      <c r="D41" s="506"/>
      <c r="E41" s="506"/>
      <c r="F41" s="506"/>
      <c r="G41" s="506"/>
    </row>
  </sheetData>
  <sheetProtection/>
  <mergeCells count="17"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  <mergeCell ref="D40:G40"/>
    <mergeCell ref="D34:G34"/>
    <mergeCell ref="D20:G20"/>
    <mergeCell ref="D41:G41"/>
    <mergeCell ref="D33:G33"/>
    <mergeCell ref="D35:G35"/>
    <mergeCell ref="D37:G37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showGridLines="0" zoomScale="85" zoomScaleNormal="85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7" customWidth="1"/>
    <col min="2" max="2" width="26.421875" style="117" customWidth="1"/>
    <col min="3" max="5" width="16.7109375" style="117" customWidth="1"/>
    <col min="6" max="6" width="4.28125" style="117" customWidth="1"/>
    <col min="7" max="7" width="33.57421875" style="117" customWidth="1"/>
    <col min="8" max="10" width="16.7109375" style="117" customWidth="1"/>
    <col min="11" max="11" width="0.71875" style="117" customWidth="1"/>
    <col min="12" max="12" width="10.8515625" style="117" customWidth="1"/>
    <col min="13" max="13" width="11.421875" style="117" customWidth="1"/>
    <col min="14" max="14" width="15.7109375" style="224" customWidth="1"/>
    <col min="15" max="15" width="15.7109375" style="53" customWidth="1"/>
    <col min="16" max="16384" width="15.7109375" style="52" customWidth="1"/>
  </cols>
  <sheetData>
    <row r="1" spans="14:15" s="4" customFormat="1" ht="15.75" customHeight="1">
      <c r="N1" s="51"/>
      <c r="O1" s="51"/>
    </row>
    <row r="2" spans="4:15" s="4" customFormat="1" ht="15.75" customHeight="1">
      <c r="D2" s="5"/>
      <c r="N2" s="51"/>
      <c r="O2" s="51"/>
    </row>
    <row r="3" spans="4:15" s="4" customFormat="1" ht="15.75" customHeight="1">
      <c r="D3" s="5"/>
      <c r="N3" s="51"/>
      <c r="O3" s="51"/>
    </row>
    <row r="4" spans="1:15" s="1" customFormat="1" ht="18" customHeight="1">
      <c r="A4" s="4"/>
      <c r="B4" s="131"/>
      <c r="C4" s="131"/>
      <c r="D4" s="131"/>
      <c r="E4" s="131"/>
      <c r="F4" s="131"/>
      <c r="G4" s="131"/>
      <c r="H4" s="218"/>
      <c r="I4" s="218"/>
      <c r="J4" s="218"/>
      <c r="K4" s="218"/>
      <c r="L4" s="218"/>
      <c r="M4" s="218"/>
      <c r="N4" s="127"/>
      <c r="O4" s="29"/>
    </row>
    <row r="5" spans="1:15" s="1" customFormat="1" ht="19.5" customHeight="1">
      <c r="A5" s="4"/>
      <c r="B5" s="500" t="s">
        <v>174</v>
      </c>
      <c r="C5" s="500"/>
      <c r="D5" s="500"/>
      <c r="E5" s="500"/>
      <c r="F5" s="500"/>
      <c r="G5" s="500"/>
      <c r="H5" s="500"/>
      <c r="I5" s="500"/>
      <c r="J5" s="500"/>
      <c r="K5" s="218"/>
      <c r="L5" s="218"/>
      <c r="M5" s="218"/>
      <c r="N5" s="127"/>
      <c r="O5" s="29"/>
    </row>
    <row r="6" spans="1:15" s="1" customFormat="1" ht="19.5" customHeight="1">
      <c r="A6" s="4"/>
      <c r="B6" s="521" t="s">
        <v>258</v>
      </c>
      <c r="C6" s="521"/>
      <c r="D6" s="521"/>
      <c r="E6" s="521"/>
      <c r="F6" s="521"/>
      <c r="G6" s="521"/>
      <c r="H6" s="521"/>
      <c r="I6" s="521"/>
      <c r="J6" s="521"/>
      <c r="K6" s="218"/>
      <c r="L6" s="218"/>
      <c r="M6" s="218"/>
      <c r="N6" s="127"/>
      <c r="O6" s="29"/>
    </row>
    <row r="7" spans="1:15" s="1" customFormat="1" ht="18" customHeight="1">
      <c r="A7" s="4"/>
      <c r="B7" s="520" t="str">
        <f>+Indice!B7</f>
        <v>AL 31 DE JULIO DE 2022</v>
      </c>
      <c r="C7" s="520"/>
      <c r="D7" s="520"/>
      <c r="E7" s="520"/>
      <c r="F7" s="520"/>
      <c r="G7" s="520"/>
      <c r="H7" s="520"/>
      <c r="I7" s="520"/>
      <c r="J7" s="520"/>
      <c r="K7" s="218"/>
      <c r="L7" s="218"/>
      <c r="M7" s="218"/>
      <c r="N7" s="127"/>
      <c r="O7" s="29"/>
    </row>
    <row r="8" spans="1:15" s="1" customFormat="1" ht="19.5" customHeight="1">
      <c r="A8" s="4"/>
      <c r="B8" s="519"/>
      <c r="C8" s="519"/>
      <c r="D8" s="519"/>
      <c r="E8" s="519"/>
      <c r="F8" s="519"/>
      <c r="G8" s="268"/>
      <c r="H8" s="268"/>
      <c r="I8" s="268"/>
      <c r="J8" s="268"/>
      <c r="K8" s="218"/>
      <c r="L8" s="218"/>
      <c r="M8" s="218"/>
      <c r="N8" s="127"/>
      <c r="O8" s="29"/>
    </row>
    <row r="9" spans="1:15" s="1" customFormat="1" ht="15.75">
      <c r="A9" s="4"/>
      <c r="B9" s="376" t="s">
        <v>132</v>
      </c>
      <c r="C9" s="376"/>
      <c r="D9" s="376"/>
      <c r="E9" s="376"/>
      <c r="F9" s="376"/>
      <c r="G9" s="376"/>
      <c r="H9" s="376"/>
      <c r="I9" s="376"/>
      <c r="J9" s="376"/>
      <c r="K9" s="218"/>
      <c r="L9" s="218"/>
      <c r="M9" s="218"/>
      <c r="N9" s="127"/>
      <c r="O9" s="29"/>
    </row>
    <row r="10" spans="1:15" s="1" customFormat="1" ht="12" customHeight="1">
      <c r="A10" s="6"/>
      <c r="B10" s="63"/>
      <c r="C10" s="91"/>
      <c r="D10" s="91"/>
      <c r="E10" s="91"/>
      <c r="F10" s="91"/>
      <c r="G10" s="91"/>
      <c r="H10" s="63"/>
      <c r="I10" s="63"/>
      <c r="J10" s="63"/>
      <c r="K10" s="218"/>
      <c r="L10" s="218"/>
      <c r="M10" s="218"/>
      <c r="N10" s="127"/>
      <c r="O10" s="29"/>
    </row>
    <row r="11" spans="2:14" ht="19.5" customHeight="1">
      <c r="B11" s="514" t="s">
        <v>24</v>
      </c>
      <c r="C11" s="515"/>
      <c r="D11" s="515"/>
      <c r="E11" s="516"/>
      <c r="F11" s="116"/>
      <c r="G11" s="514" t="s">
        <v>25</v>
      </c>
      <c r="H11" s="515"/>
      <c r="I11" s="515"/>
      <c r="J11" s="516"/>
      <c r="N11" s="257"/>
    </row>
    <row r="12" spans="2:13" ht="19.5" customHeight="1">
      <c r="B12" s="118"/>
      <c r="C12" s="375" t="s">
        <v>13</v>
      </c>
      <c r="D12" s="375" t="s">
        <v>133</v>
      </c>
      <c r="E12" s="378" t="s">
        <v>26</v>
      </c>
      <c r="F12" s="119"/>
      <c r="G12" s="120"/>
      <c r="H12" s="375" t="s">
        <v>13</v>
      </c>
      <c r="I12" s="375" t="s">
        <v>133</v>
      </c>
      <c r="J12" s="378" t="s">
        <v>26</v>
      </c>
      <c r="M12" s="205"/>
    </row>
    <row r="13" spans="2:10" ht="19.5" customHeight="1">
      <c r="B13" s="121" t="s">
        <v>29</v>
      </c>
      <c r="C13" s="373">
        <f>('DGRGL-C1'!C18+'DGRGL-C1'!C46)/1000</f>
        <v>540.7220773000001</v>
      </c>
      <c r="D13" s="373">
        <f>('DGRGL-C1'!D18+'DGRGL-C1'!D46)/1000</f>
        <v>2122.33415341</v>
      </c>
      <c r="E13" s="446">
        <f>+D13/$D$15</f>
        <v>0.970570105331144</v>
      </c>
      <c r="F13" s="122"/>
      <c r="G13" s="121" t="s">
        <v>30</v>
      </c>
      <c r="H13" s="371">
        <f>(+'DGRGL-C3'!C19+'DGRGL-C3'!C45)/1000</f>
        <v>557.1180014</v>
      </c>
      <c r="I13" s="371">
        <f>(+'DGRGL-C3'!D19+'DGRGL-C3'!D45)/1000</f>
        <v>2186.6881555</v>
      </c>
      <c r="J13" s="446">
        <f>+I13/$I$15</f>
        <v>1</v>
      </c>
    </row>
    <row r="14" spans="2:14" ht="19.5" customHeight="1">
      <c r="B14" s="121" t="s">
        <v>27</v>
      </c>
      <c r="C14" s="373">
        <f>+'DGRGL-C1'!C15/1000</f>
        <v>16.3959241</v>
      </c>
      <c r="D14" s="373">
        <f>+'DGRGL-C1'!D15/1000</f>
        <v>64.35400209000001</v>
      </c>
      <c r="E14" s="446">
        <f>+D14/$D$15</f>
        <v>0.029429894668856</v>
      </c>
      <c r="F14" s="122"/>
      <c r="G14" s="121" t="s">
        <v>28</v>
      </c>
      <c r="H14" s="371">
        <f>(+'DGRGL-C3'!C15+'DGRGL-C3'!C43)/1000</f>
        <v>0</v>
      </c>
      <c r="I14" s="371">
        <f>(+'DGRGL-C3'!D15+'DGRGL-C3'!D43)/1000</f>
        <v>0</v>
      </c>
      <c r="J14" s="446">
        <f>+I14/$I$15</f>
        <v>0</v>
      </c>
      <c r="N14" s="225"/>
    </row>
    <row r="15" spans="2:10" ht="19.5" customHeight="1">
      <c r="B15" s="123" t="s">
        <v>31</v>
      </c>
      <c r="C15" s="374">
        <f>+C14+C13</f>
        <v>557.1180014000001</v>
      </c>
      <c r="D15" s="374">
        <f>+D14+D13</f>
        <v>2186.6881555</v>
      </c>
      <c r="E15" s="447">
        <f>SUM(E13:E14)</f>
        <v>1</v>
      </c>
      <c r="F15" s="124"/>
      <c r="G15" s="123" t="s">
        <v>31</v>
      </c>
      <c r="H15" s="372">
        <f>+H14+H13</f>
        <v>557.1180014</v>
      </c>
      <c r="I15" s="372">
        <f>+I14+I13</f>
        <v>2186.6881555</v>
      </c>
      <c r="J15" s="447">
        <f>SUM(J13:J14)</f>
        <v>1</v>
      </c>
    </row>
    <row r="16" spans="2:10" ht="19.5" customHeight="1">
      <c r="B16" s="171"/>
      <c r="C16" s="185"/>
      <c r="D16" s="226"/>
      <c r="E16" s="124"/>
      <c r="F16" s="124"/>
      <c r="G16" s="286"/>
      <c r="H16" s="287">
        <f>+H15-C15</f>
        <v>0</v>
      </c>
      <c r="I16" s="288">
        <f>+I15-D15</f>
        <v>0</v>
      </c>
      <c r="J16" s="124"/>
    </row>
    <row r="17" spans="3:4" ht="19.5" customHeight="1">
      <c r="C17" s="227"/>
      <c r="D17" s="228"/>
    </row>
    <row r="18" spans="2:10" ht="19.5" customHeight="1">
      <c r="B18" s="514" t="s">
        <v>32</v>
      </c>
      <c r="C18" s="515"/>
      <c r="D18" s="515"/>
      <c r="E18" s="516"/>
      <c r="F18" s="116"/>
      <c r="G18" s="514" t="s">
        <v>71</v>
      </c>
      <c r="H18" s="515"/>
      <c r="I18" s="515"/>
      <c r="J18" s="516"/>
    </row>
    <row r="19" spans="2:15" ht="19.5" customHeight="1">
      <c r="B19" s="120"/>
      <c r="C19" s="375" t="s">
        <v>13</v>
      </c>
      <c r="D19" s="375" t="s">
        <v>133</v>
      </c>
      <c r="E19" s="378" t="s">
        <v>26</v>
      </c>
      <c r="F19" s="119"/>
      <c r="G19" s="229"/>
      <c r="H19" s="375" t="s">
        <v>13</v>
      </c>
      <c r="I19" s="375" t="s">
        <v>133</v>
      </c>
      <c r="J19" s="381" t="s">
        <v>26</v>
      </c>
      <c r="M19" s="230"/>
      <c r="N19" s="230"/>
      <c r="O19" s="54"/>
    </row>
    <row r="20" spans="2:15" ht="19.5" customHeight="1">
      <c r="B20" s="121" t="s">
        <v>86</v>
      </c>
      <c r="C20" s="373">
        <f>('DGRGL-C2'!C15+'DGRGL-C2'!C20)/1000</f>
        <v>311.34559865</v>
      </c>
      <c r="D20" s="373">
        <f>('DGRGL-C2'!D15+'DGRGL-C2'!D20)/1000</f>
        <v>1222.0314747</v>
      </c>
      <c r="E20" s="446">
        <f>+D20/$D$23</f>
        <v>0.5588503653922133</v>
      </c>
      <c r="F20" s="122"/>
      <c r="G20" s="390" t="s">
        <v>165</v>
      </c>
      <c r="H20" s="379">
        <f>(+'DGRGL-C5'!C19+'DGRGL-C5'!C44+'DGRGL-C5'!C57)/1000</f>
        <v>447.94149114</v>
      </c>
      <c r="I20" s="379">
        <f>(+'DGRGL-C5'!D19+'DGRGL-C5'!D44+'DGRGL-C5'!D57)/1000</f>
        <v>1758.1703527200002</v>
      </c>
      <c r="J20" s="448">
        <f aca="true" t="shared" si="0" ref="J20:J28">+I20/$I$29</f>
        <v>0.804033418435919</v>
      </c>
      <c r="M20" s="230"/>
      <c r="N20" s="230"/>
      <c r="O20" s="54"/>
    </row>
    <row r="21" spans="2:15" ht="19.5" customHeight="1">
      <c r="B21" s="121" t="s">
        <v>85</v>
      </c>
      <c r="C21" s="373">
        <f>('DGRGL-C2'!C16+'DGRGL-C2'!C21)/1000</f>
        <v>244.13743898</v>
      </c>
      <c r="D21" s="373">
        <f>('DGRGL-C2'!D16+'DGRGL-C2'!D21)/1000</f>
        <v>958.2394479999999</v>
      </c>
      <c r="E21" s="446">
        <f>+D21/$D$23</f>
        <v>0.43821495332556576</v>
      </c>
      <c r="F21" s="122"/>
      <c r="G21" s="390" t="s">
        <v>270</v>
      </c>
      <c r="H21" s="379">
        <f>(+'DGRGL-C5'!C34)/1000</f>
        <v>60.09446029</v>
      </c>
      <c r="I21" s="379">
        <f>(+'DGRGL-C5'!D34)/1000</f>
        <v>235.87075664</v>
      </c>
      <c r="J21" s="448">
        <f t="shared" si="0"/>
        <v>0.10786666404477166</v>
      </c>
      <c r="M21" s="232"/>
      <c r="N21" s="233"/>
      <c r="O21" s="54"/>
    </row>
    <row r="22" spans="2:15" ht="19.5" customHeight="1">
      <c r="B22" s="121" t="s">
        <v>254</v>
      </c>
      <c r="C22" s="373">
        <f>('DGRGL-C2'!C17+'DGRGL-C2'!C22)/1000</f>
        <v>1.6349637700000001</v>
      </c>
      <c r="D22" s="373">
        <f>('DGRGL-C2'!D17+'DGRGL-C2'!D22)/1000</f>
        <v>6.4172328</v>
      </c>
      <c r="E22" s="446">
        <f>+D22/$D$23</f>
        <v>0.002934681282220902</v>
      </c>
      <c r="F22" s="124"/>
      <c r="G22" s="390" t="s">
        <v>229</v>
      </c>
      <c r="H22" s="379">
        <f>+'DGRGL-C5'!C35/1000</f>
        <v>22.74867764</v>
      </c>
      <c r="I22" s="379">
        <f>+'DGRGL-C5'!D35/1000</f>
        <v>89.28855974</v>
      </c>
      <c r="J22" s="448">
        <f t="shared" si="0"/>
        <v>0.04083278153559284</v>
      </c>
      <c r="M22" s="234"/>
      <c r="N22" s="230"/>
      <c r="O22" s="54"/>
    </row>
    <row r="23" spans="2:15" ht="25.5">
      <c r="B23" s="123" t="s">
        <v>31</v>
      </c>
      <c r="C23" s="374">
        <f>+C21+C20+C22</f>
        <v>557.1180014</v>
      </c>
      <c r="D23" s="374">
        <f>+D21+D20+D22</f>
        <v>2186.6881555</v>
      </c>
      <c r="E23" s="447">
        <f>+E21+E20+E22</f>
        <v>1</v>
      </c>
      <c r="F23" s="124"/>
      <c r="G23" s="231" t="s">
        <v>166</v>
      </c>
      <c r="H23" s="379">
        <f>+'DGRGL-C5'!C28/1000</f>
        <v>15.7848272</v>
      </c>
      <c r="I23" s="379">
        <f>+'DGRGL-C5'!D28/1000</f>
        <v>61.95544676</v>
      </c>
      <c r="J23" s="448">
        <f t="shared" si="0"/>
        <v>0.028333005144866426</v>
      </c>
      <c r="M23" s="230"/>
      <c r="N23" s="230"/>
      <c r="O23" s="54"/>
    </row>
    <row r="24" spans="2:15" ht="19.5" customHeight="1">
      <c r="B24" s="117" t="s">
        <v>238</v>
      </c>
      <c r="C24" s="289"/>
      <c r="D24" s="480"/>
      <c r="E24" s="290"/>
      <c r="F24" s="124"/>
      <c r="G24" s="390" t="s">
        <v>152</v>
      </c>
      <c r="H24" s="379">
        <f>(+'DGRGL-C5'!C41+'DGRGL-C5'!C101)/1000</f>
        <v>4.26386466</v>
      </c>
      <c r="I24" s="379">
        <f>(+'DGRGL-C5'!D41+'DGRGL-C5'!D101)/1000</f>
        <v>16.73566879</v>
      </c>
      <c r="J24" s="448">
        <f t="shared" si="0"/>
        <v>0.0076534318567126804</v>
      </c>
      <c r="M24" s="230"/>
      <c r="N24" s="230"/>
      <c r="O24" s="54"/>
    </row>
    <row r="25" spans="3:15" ht="19.5" customHeight="1">
      <c r="C25" s="289"/>
      <c r="D25" s="480"/>
      <c r="E25" s="290"/>
      <c r="F25" s="124"/>
      <c r="G25" s="390" t="s">
        <v>157</v>
      </c>
      <c r="H25" s="379">
        <f>(+'DGRGL-C5'!C36+'DGRGL-C5'!C96)/1000</f>
        <v>3.54278701</v>
      </c>
      <c r="I25" s="379">
        <f>(+'DGRGL-C5'!D36+'DGRGL-C5'!D96)/1000</f>
        <v>13.90543902</v>
      </c>
      <c r="J25" s="448">
        <f t="shared" si="0"/>
        <v>0.006359132181250796</v>
      </c>
      <c r="M25" s="230"/>
      <c r="N25" s="230"/>
      <c r="O25" s="54"/>
    </row>
    <row r="26" spans="6:15" ht="19.5" customHeight="1">
      <c r="F26" s="124"/>
      <c r="G26" s="390" t="s">
        <v>272</v>
      </c>
      <c r="H26" s="379">
        <f>(+'DGRGL-C5'!C37+'DGRGL-C5'!C97)/1000</f>
        <v>2.10101397</v>
      </c>
      <c r="I26" s="379">
        <f>(+'DGRGL-C5'!D37+'DGRGL-C5'!D97)/1000</f>
        <v>8.24647983</v>
      </c>
      <c r="J26" s="448">
        <f t="shared" si="0"/>
        <v>0.0037712189592550233</v>
      </c>
      <c r="M26" s="230"/>
      <c r="N26" s="230"/>
      <c r="O26" s="54"/>
    </row>
    <row r="27" spans="2:15" ht="25.5" customHeight="1">
      <c r="B27" s="511" t="s">
        <v>33</v>
      </c>
      <c r="C27" s="512"/>
      <c r="D27" s="512"/>
      <c r="E27" s="513"/>
      <c r="F27" s="124"/>
      <c r="G27" s="231" t="s">
        <v>169</v>
      </c>
      <c r="H27" s="379">
        <f>+'DGRGL-C5'!C29/1000</f>
        <v>0.6110969</v>
      </c>
      <c r="I27" s="379">
        <f>+'DGRGL-C5'!D29/1000</f>
        <v>2.39855533</v>
      </c>
      <c r="J27" s="448">
        <f t="shared" si="0"/>
        <v>0.0010968895239895579</v>
      </c>
      <c r="M27" s="230"/>
      <c r="N27" s="230"/>
      <c r="O27" s="54"/>
    </row>
    <row r="28" spans="2:16" ht="19.5" customHeight="1">
      <c r="B28" s="120"/>
      <c r="C28" s="375" t="s">
        <v>13</v>
      </c>
      <c r="D28" s="375" t="s">
        <v>133</v>
      </c>
      <c r="E28" s="378" t="s">
        <v>26</v>
      </c>
      <c r="F28" s="116"/>
      <c r="G28" s="390" t="s">
        <v>216</v>
      </c>
      <c r="H28" s="379">
        <f>+'DGRGL-C5'!C38/1000</f>
        <v>0.029782589999999998</v>
      </c>
      <c r="I28" s="379">
        <f>+'DGRGL-C5'!D38/1000</f>
        <v>0.11689667</v>
      </c>
      <c r="J28" s="448">
        <f t="shared" si="0"/>
        <v>5.345831764167159E-05</v>
      </c>
      <c r="M28" s="232"/>
      <c r="N28" s="230"/>
      <c r="O28" s="54"/>
      <c r="P28" s="55"/>
    </row>
    <row r="29" spans="2:16" ht="19.5" customHeight="1">
      <c r="B29" s="121" t="s">
        <v>261</v>
      </c>
      <c r="C29" s="371">
        <f>(+'DGRGL-C5'!C19+'DGRGL-C5'!C44+'DGRGL-C5'!C56)/1000</f>
        <v>447.94149114</v>
      </c>
      <c r="D29" s="371">
        <f>('DGRGL-C5'!D19+'DGRGL-C5'!D44+'DGRGL-C5'!D56)/1000</f>
        <v>1758.1703527200002</v>
      </c>
      <c r="E29" s="446">
        <f>+C29/$C$32</f>
        <v>0.8040334184398156</v>
      </c>
      <c r="F29" s="119"/>
      <c r="G29" s="123" t="s">
        <v>31</v>
      </c>
      <c r="H29" s="380">
        <f>SUM(H20:H28)</f>
        <v>557.1180013999999</v>
      </c>
      <c r="I29" s="380">
        <f>SUM(I20:I28)</f>
        <v>2186.688155500001</v>
      </c>
      <c r="J29" s="449">
        <f>SUM(J20:J28)</f>
        <v>0.9999999999999998</v>
      </c>
      <c r="M29" s="230"/>
      <c r="N29" s="235"/>
      <c r="O29" s="97"/>
      <c r="P29" s="55"/>
    </row>
    <row r="30" spans="2:16" ht="19.5" customHeight="1">
      <c r="B30" s="121" t="s">
        <v>63</v>
      </c>
      <c r="C30" s="371">
        <f>(+'DGRGL-C5'!C33+'DGRGL-C5'!C40+'DGRGL-C5'!C95+'DGRGL-C5'!C100)/1000</f>
        <v>92.78058616</v>
      </c>
      <c r="D30" s="371">
        <f>(+'DGRGL-C5'!D33+'DGRGL-C5'!D40+'DGRGL-C5'!D95+'DGRGL-C5'!D100)/1000</f>
        <v>364.1638006900001</v>
      </c>
      <c r="E30" s="446">
        <f>+C30/$C$32</f>
        <v>0.16653668689011777</v>
      </c>
      <c r="F30" s="122"/>
      <c r="G30" s="117" t="s">
        <v>167</v>
      </c>
      <c r="M30" s="236"/>
      <c r="N30" s="237"/>
      <c r="O30" s="54"/>
      <c r="P30" s="55"/>
    </row>
    <row r="31" spans="2:16" ht="19.5" customHeight="1">
      <c r="B31" s="121" t="s">
        <v>51</v>
      </c>
      <c r="C31" s="371">
        <f>(+'DGRGL-C5'!C27)/1000</f>
        <v>16.3959241</v>
      </c>
      <c r="D31" s="371">
        <f>(+'DGRGL-C5'!D27)/1000</f>
        <v>64.35400209000001</v>
      </c>
      <c r="E31" s="446">
        <f>+C31/$C$32</f>
        <v>0.029429894670066566</v>
      </c>
      <c r="F31" s="122"/>
      <c r="G31" s="117" t="s">
        <v>168</v>
      </c>
      <c r="H31" s="461"/>
      <c r="I31" s="461"/>
      <c r="L31" s="230"/>
      <c r="M31" s="238"/>
      <c r="N31" s="230"/>
      <c r="O31" s="54"/>
      <c r="P31" s="55"/>
    </row>
    <row r="32" spans="2:16" ht="19.5" customHeight="1">
      <c r="B32" s="123" t="s">
        <v>31</v>
      </c>
      <c r="C32" s="372">
        <f>+C29+C30+C31</f>
        <v>557.1180014</v>
      </c>
      <c r="D32" s="372">
        <f>+D29+D30+D31</f>
        <v>2186.6881555000004</v>
      </c>
      <c r="E32" s="447">
        <f>+E29+E30+E31</f>
        <v>0.9999999999999999</v>
      </c>
      <c r="F32" s="122"/>
      <c r="G32" s="52"/>
      <c r="H32" s="52"/>
      <c r="I32" s="52"/>
      <c r="J32" s="52"/>
      <c r="M32" s="238"/>
      <c r="N32" s="230"/>
      <c r="O32" s="54"/>
      <c r="P32" s="55"/>
    </row>
    <row r="33" spans="2:16" ht="19.5" customHeight="1">
      <c r="B33" s="117" t="s">
        <v>262</v>
      </c>
      <c r="C33" s="479"/>
      <c r="D33" s="481"/>
      <c r="E33" s="52"/>
      <c r="F33" s="122"/>
      <c r="L33" s="230"/>
      <c r="M33" s="238"/>
      <c r="N33" s="230"/>
      <c r="O33" s="54"/>
      <c r="P33" s="55"/>
    </row>
    <row r="34" spans="6:16" ht="19.5" customHeight="1">
      <c r="F34" s="124"/>
      <c r="L34" s="230"/>
      <c r="M34" s="238"/>
      <c r="N34" s="230"/>
      <c r="O34" s="54"/>
      <c r="P34" s="55"/>
    </row>
    <row r="35" spans="2:16" ht="19.5" customHeight="1">
      <c r="B35" s="511" t="s">
        <v>23</v>
      </c>
      <c r="C35" s="512"/>
      <c r="D35" s="512"/>
      <c r="E35" s="513"/>
      <c r="F35" s="239"/>
      <c r="L35" s="230"/>
      <c r="M35" s="240"/>
      <c r="N35" s="230"/>
      <c r="O35" s="54"/>
      <c r="P35" s="55"/>
    </row>
    <row r="36" spans="2:16" ht="19.5" customHeight="1">
      <c r="B36" s="120"/>
      <c r="C36" s="375" t="s">
        <v>13</v>
      </c>
      <c r="D36" s="375" t="s">
        <v>133</v>
      </c>
      <c r="E36" s="378" t="s">
        <v>26</v>
      </c>
      <c r="F36" s="116"/>
      <c r="G36" s="511" t="s">
        <v>62</v>
      </c>
      <c r="H36" s="512"/>
      <c r="I36" s="512"/>
      <c r="J36" s="513"/>
      <c r="L36" s="238"/>
      <c r="M36" s="241"/>
      <c r="N36" s="241"/>
      <c r="O36" s="54"/>
      <c r="P36" s="55"/>
    </row>
    <row r="37" spans="2:16" ht="19.5" customHeight="1">
      <c r="B37" s="121" t="s">
        <v>133</v>
      </c>
      <c r="C37" s="371">
        <f>(+'DGRGL-C4'!C15+'DGRGL-C4'!C58)/1000</f>
        <v>409.72033438</v>
      </c>
      <c r="D37" s="371">
        <f>(+'DGRGL-C4'!D15+'DGRGL-C4'!D58)/1000</f>
        <v>1608.1523124452503</v>
      </c>
      <c r="E37" s="446">
        <f>+D37/$D$41</f>
        <v>0.7354282815333717</v>
      </c>
      <c r="F37" s="119"/>
      <c r="G37" s="118"/>
      <c r="H37" s="517" t="s">
        <v>13</v>
      </c>
      <c r="I37" s="517"/>
      <c r="J37" s="518"/>
      <c r="L37" s="238"/>
      <c r="M37" s="241"/>
      <c r="N37" s="241"/>
      <c r="O37" s="54"/>
      <c r="P37" s="55"/>
    </row>
    <row r="38" spans="2:16" ht="19.5" customHeight="1">
      <c r="B38" s="121" t="s">
        <v>34</v>
      </c>
      <c r="C38" s="371">
        <f>(+'DGRGL-C4'!C29)/1000</f>
        <v>116.23511118</v>
      </c>
      <c r="D38" s="371">
        <f>(+'DGRGL-C4'!D29)/1000</f>
        <v>456.22281138000005</v>
      </c>
      <c r="E38" s="446">
        <f>+D38/$D$41</f>
        <v>0.20863643050038505</v>
      </c>
      <c r="F38" s="119"/>
      <c r="G38" s="391" t="s">
        <v>95</v>
      </c>
      <c r="H38" s="375" t="s">
        <v>27</v>
      </c>
      <c r="I38" s="375" t="s">
        <v>29</v>
      </c>
      <c r="J38" s="393" t="s">
        <v>31</v>
      </c>
      <c r="L38" s="238"/>
      <c r="M38" s="241"/>
      <c r="N38" s="241"/>
      <c r="O38" s="54"/>
      <c r="P38" s="55"/>
    </row>
    <row r="39" spans="2:16" ht="19.5" customHeight="1">
      <c r="B39" s="121" t="s">
        <v>35</v>
      </c>
      <c r="C39" s="371">
        <f>(+'DGRGL-C4'!C24)/1000</f>
        <v>21.242583439999997</v>
      </c>
      <c r="D39" s="371">
        <f>(+'DGRGL-C4'!D24)/1000</f>
        <v>83.37714</v>
      </c>
      <c r="E39" s="446">
        <f>+D39/$D$41</f>
        <v>0.03812941492844753</v>
      </c>
      <c r="F39" s="124"/>
      <c r="G39" s="243">
        <v>2009</v>
      </c>
      <c r="H39" s="371">
        <v>71</v>
      </c>
      <c r="I39" s="371">
        <v>192</v>
      </c>
      <c r="J39" s="394">
        <f aca="true" t="shared" si="1" ref="J39:J51">+I39+H39</f>
        <v>263</v>
      </c>
      <c r="L39" s="238"/>
      <c r="M39" s="242"/>
      <c r="N39" s="230"/>
      <c r="O39" s="54"/>
      <c r="P39" s="55"/>
    </row>
    <row r="40" spans="2:16" ht="19.5" customHeight="1">
      <c r="B40" s="121" t="s">
        <v>36</v>
      </c>
      <c r="C40" s="371">
        <f>(+'DGRGL-C4'!C34)/1000</f>
        <v>9.9199724</v>
      </c>
      <c r="D40" s="371">
        <f>(+'DGRGL-C4'!D34)/1000</f>
        <v>38.93589167</v>
      </c>
      <c r="E40" s="446">
        <f>+D40/$D$41</f>
        <v>0.017805873037795655</v>
      </c>
      <c r="F40" s="124"/>
      <c r="G40" s="243">
        <v>2010</v>
      </c>
      <c r="H40" s="371">
        <v>72</v>
      </c>
      <c r="I40" s="371">
        <v>249</v>
      </c>
      <c r="J40" s="394">
        <f t="shared" si="1"/>
        <v>321</v>
      </c>
      <c r="L40" s="238"/>
      <c r="N40" s="117"/>
      <c r="O40" s="52"/>
      <c r="P40" s="55"/>
    </row>
    <row r="41" spans="2:16" ht="19.5" customHeight="1">
      <c r="B41" s="123" t="s">
        <v>31</v>
      </c>
      <c r="C41" s="372">
        <f>+C40+C38+C39+C37</f>
        <v>557.1180014</v>
      </c>
      <c r="D41" s="372">
        <f>+D40+D38+D39+D37</f>
        <v>2186.6881554952506</v>
      </c>
      <c r="E41" s="447">
        <f>+E40+E38+E39+E37</f>
        <v>1</v>
      </c>
      <c r="F41" s="124"/>
      <c r="G41" s="243">
        <v>2011</v>
      </c>
      <c r="H41" s="371">
        <v>70</v>
      </c>
      <c r="I41" s="371">
        <v>315</v>
      </c>
      <c r="J41" s="394">
        <f t="shared" si="1"/>
        <v>385</v>
      </c>
      <c r="L41" s="238"/>
      <c r="M41" s="230"/>
      <c r="N41" s="230"/>
      <c r="O41" s="54"/>
      <c r="P41" s="55"/>
    </row>
    <row r="42" spans="2:16" ht="19.5" customHeight="1">
      <c r="B42" s="121" t="s">
        <v>38</v>
      </c>
      <c r="C42" s="371">
        <f>+C37</f>
        <v>409.72033438</v>
      </c>
      <c r="D42" s="371">
        <f>+D37</f>
        <v>1608.1523124452503</v>
      </c>
      <c r="E42" s="446">
        <f>+C42/$C$44</f>
        <v>0.7354282815317408</v>
      </c>
      <c r="F42" s="124"/>
      <c r="G42" s="243">
        <v>2012</v>
      </c>
      <c r="H42" s="371">
        <v>63.198</v>
      </c>
      <c r="I42" s="379">
        <v>425.85551902000003</v>
      </c>
      <c r="J42" s="394">
        <f t="shared" si="1"/>
        <v>489.05351902</v>
      </c>
      <c r="L42" s="238"/>
      <c r="N42" s="117"/>
      <c r="O42" s="52"/>
      <c r="P42" s="55"/>
    </row>
    <row r="43" spans="2:16" ht="19.5" customHeight="1">
      <c r="B43" s="121" t="s">
        <v>37</v>
      </c>
      <c r="C43" s="371">
        <f>+C39+C38+C40</f>
        <v>147.39766702</v>
      </c>
      <c r="D43" s="371">
        <f>+D39+D38+D40</f>
        <v>578.53584305</v>
      </c>
      <c r="E43" s="446">
        <f>+C43/$C$44</f>
        <v>0.2645717184682591</v>
      </c>
      <c r="F43" s="122"/>
      <c r="G43" s="243">
        <v>2013</v>
      </c>
      <c r="H43" s="371">
        <v>56.5285205</v>
      </c>
      <c r="I43" s="379">
        <v>591.0717845600001</v>
      </c>
      <c r="J43" s="394">
        <f t="shared" si="1"/>
        <v>647.6003050600001</v>
      </c>
      <c r="L43" s="238"/>
      <c r="N43" s="117"/>
      <c r="O43" s="52"/>
      <c r="P43" s="55"/>
    </row>
    <row r="44" spans="2:16" ht="19.5" customHeight="1">
      <c r="B44" s="123" t="s">
        <v>31</v>
      </c>
      <c r="C44" s="372">
        <f>+C43+C42</f>
        <v>557.1180014</v>
      </c>
      <c r="D44" s="372">
        <f>+D43+D42</f>
        <v>2186.6881554952506</v>
      </c>
      <c r="E44" s="447">
        <f>+E43+E42</f>
        <v>0.9999999999999999</v>
      </c>
      <c r="F44" s="122"/>
      <c r="G44" s="243">
        <v>2014</v>
      </c>
      <c r="H44" s="371">
        <v>50.26007419</v>
      </c>
      <c r="I44" s="371">
        <v>752.8751732600001</v>
      </c>
      <c r="J44" s="394">
        <f t="shared" si="1"/>
        <v>803.1352474500001</v>
      </c>
      <c r="L44" s="230"/>
      <c r="N44" s="117"/>
      <c r="O44" s="52"/>
      <c r="P44" s="55"/>
    </row>
    <row r="45" spans="2:16" ht="19.5" customHeight="1">
      <c r="B45" s="52"/>
      <c r="C45" s="52"/>
      <c r="D45" s="52"/>
      <c r="E45" s="52"/>
      <c r="F45" s="124"/>
      <c r="G45" s="243">
        <v>2015</v>
      </c>
      <c r="H45" s="371">
        <v>44.4029874</v>
      </c>
      <c r="I45" s="371">
        <v>911.7782794100002</v>
      </c>
      <c r="J45" s="394">
        <f t="shared" si="1"/>
        <v>956.1812668100002</v>
      </c>
      <c r="L45" s="244"/>
      <c r="M45" s="245"/>
      <c r="N45" s="117"/>
      <c r="O45" s="52"/>
      <c r="P45" s="55"/>
    </row>
    <row r="46" spans="7:16" ht="19.5" customHeight="1">
      <c r="G46" s="243">
        <v>2016</v>
      </c>
      <c r="H46" s="371">
        <v>38.965713019999995</v>
      </c>
      <c r="I46" s="371">
        <v>1125.5192306200001</v>
      </c>
      <c r="J46" s="394">
        <f t="shared" si="1"/>
        <v>1164.4849436400002</v>
      </c>
      <c r="L46" s="230"/>
      <c r="M46" s="246"/>
      <c r="N46" s="230"/>
      <c r="O46" s="54"/>
      <c r="P46" s="55"/>
    </row>
    <row r="47" spans="2:16" ht="19.5" customHeight="1">
      <c r="B47" s="511" t="s">
        <v>8</v>
      </c>
      <c r="C47" s="512"/>
      <c r="D47" s="512"/>
      <c r="E47" s="513"/>
      <c r="F47" s="116"/>
      <c r="G47" s="243">
        <v>2017</v>
      </c>
      <c r="H47" s="371">
        <v>33.93910748</v>
      </c>
      <c r="I47" s="371">
        <v>695.27858884</v>
      </c>
      <c r="J47" s="394">
        <f t="shared" si="1"/>
        <v>729.21769632</v>
      </c>
      <c r="L47" s="230"/>
      <c r="M47" s="230"/>
      <c r="N47" s="230"/>
      <c r="O47" s="54"/>
      <c r="P47" s="55"/>
    </row>
    <row r="48" spans="2:16" ht="19.5" customHeight="1">
      <c r="B48" s="118"/>
      <c r="C48" s="375" t="s">
        <v>13</v>
      </c>
      <c r="D48" s="375" t="s">
        <v>133</v>
      </c>
      <c r="E48" s="378" t="s">
        <v>26</v>
      </c>
      <c r="F48" s="119"/>
      <c r="G48" s="462">
        <v>2018</v>
      </c>
      <c r="H48" s="371">
        <v>29.32455225</v>
      </c>
      <c r="I48" s="371">
        <v>1046.91136084</v>
      </c>
      <c r="J48" s="394">
        <f t="shared" si="1"/>
        <v>1076.23591309</v>
      </c>
      <c r="L48" s="230"/>
      <c r="M48" s="230"/>
      <c r="N48" s="230"/>
      <c r="O48" s="54"/>
      <c r="P48" s="55"/>
    </row>
    <row r="49" spans="2:16" ht="19.5" customHeight="1">
      <c r="B49" s="121" t="s">
        <v>47</v>
      </c>
      <c r="C49" s="371">
        <f>(+'DGRGL-C2'!C14)/1000</f>
        <v>550.35577347</v>
      </c>
      <c r="D49" s="371">
        <f>(+'DGRGL-C2'!D14)/1000</f>
        <v>2160.1464108699997</v>
      </c>
      <c r="E49" s="446">
        <f>+D49/$D$51</f>
        <v>0.9878621263104016</v>
      </c>
      <c r="F49" s="247"/>
      <c r="G49" s="462">
        <v>2019</v>
      </c>
      <c r="H49" s="371">
        <v>25.11588378</v>
      </c>
      <c r="I49" s="371">
        <v>1051.14683938</v>
      </c>
      <c r="J49" s="394">
        <f t="shared" si="1"/>
        <v>1076.2627231600002</v>
      </c>
      <c r="L49" s="230"/>
      <c r="M49" s="230"/>
      <c r="N49" s="230"/>
      <c r="O49" s="54"/>
      <c r="P49" s="55"/>
    </row>
    <row r="50" spans="2:16" ht="19.5" customHeight="1">
      <c r="B50" s="121" t="s">
        <v>46</v>
      </c>
      <c r="C50" s="371">
        <f>(+'DGRGL-C2'!C19)/1000</f>
        <v>6.76222793</v>
      </c>
      <c r="D50" s="371">
        <f>(+'DGRGL-C2'!D19)/1000</f>
        <v>26.54174463</v>
      </c>
      <c r="E50" s="446">
        <f>+D50/$D$51</f>
        <v>0.012137873689598446</v>
      </c>
      <c r="F50" s="247"/>
      <c r="G50" s="462">
        <v>2020</v>
      </c>
      <c r="H50" s="371">
        <v>21.32238415</v>
      </c>
      <c r="I50" s="371">
        <v>752.79007244</v>
      </c>
      <c r="J50" s="394">
        <f t="shared" si="1"/>
        <v>774.11245659</v>
      </c>
      <c r="L50" s="230"/>
      <c r="M50" s="230"/>
      <c r="N50" s="230"/>
      <c r="O50" s="54"/>
      <c r="P50" s="55"/>
    </row>
    <row r="51" spans="2:16" ht="19.5" customHeight="1">
      <c r="B51" s="123" t="s">
        <v>31</v>
      </c>
      <c r="C51" s="372">
        <f>+C50+C49</f>
        <v>557.1180014</v>
      </c>
      <c r="D51" s="372">
        <f>+D50+D49</f>
        <v>2186.6881554999995</v>
      </c>
      <c r="E51" s="447">
        <f>+E50+E49</f>
        <v>1</v>
      </c>
      <c r="F51" s="247"/>
      <c r="G51" s="462">
        <v>2021</v>
      </c>
      <c r="H51" s="371">
        <v>17.93927132</v>
      </c>
      <c r="I51" s="371">
        <v>726.5431257600001</v>
      </c>
      <c r="J51" s="394">
        <f>+I51+H51</f>
        <v>744.48239708</v>
      </c>
      <c r="L51" s="230"/>
      <c r="M51" s="230"/>
      <c r="N51" s="230"/>
      <c r="O51" s="54"/>
      <c r="P51" s="55"/>
    </row>
    <row r="52" spans="2:16" ht="19.5" customHeight="1">
      <c r="B52" s="119"/>
      <c r="C52" s="489"/>
      <c r="D52" s="489"/>
      <c r="E52" s="490"/>
      <c r="F52" s="247"/>
      <c r="G52" s="493" t="s">
        <v>333</v>
      </c>
      <c r="H52" s="392">
        <f>+C14</f>
        <v>16.3959241</v>
      </c>
      <c r="I52" s="392">
        <f>+C13</f>
        <v>540.7220773000001</v>
      </c>
      <c r="J52" s="395">
        <f>+I52+H52</f>
        <v>557.1180014000001</v>
      </c>
      <c r="L52" s="230"/>
      <c r="M52" s="230"/>
      <c r="N52" s="230"/>
      <c r="O52" s="54"/>
      <c r="P52" s="55"/>
    </row>
    <row r="53" spans="2:16" ht="19.5" customHeight="1">
      <c r="B53" s="52"/>
      <c r="C53" s="52"/>
      <c r="D53" s="52"/>
      <c r="E53" s="52"/>
      <c r="F53" s="247"/>
      <c r="G53" s="52"/>
      <c r="H53" s="52"/>
      <c r="I53" s="52"/>
      <c r="J53" s="52"/>
      <c r="L53" s="230"/>
      <c r="M53" s="230"/>
      <c r="N53" s="230"/>
      <c r="O53" s="54"/>
      <c r="P53" s="55"/>
    </row>
    <row r="54" spans="2:16" ht="19.5" customHeight="1">
      <c r="B54" s="52"/>
      <c r="C54" s="52"/>
      <c r="D54" s="52"/>
      <c r="E54" s="52"/>
      <c r="F54" s="124"/>
      <c r="L54" s="238"/>
      <c r="M54" s="248"/>
      <c r="N54" s="230"/>
      <c r="O54" s="54"/>
      <c r="P54" s="55"/>
    </row>
    <row r="55" spans="3:16" ht="19.5" customHeight="1">
      <c r="C55" s="291">
        <f>+C51-C44</f>
        <v>0</v>
      </c>
      <c r="D55" s="291">
        <f>+D51-D44</f>
        <v>4.748926585307345E-09</v>
      </c>
      <c r="L55" s="238"/>
      <c r="M55" s="238"/>
      <c r="N55" s="230"/>
      <c r="O55" s="54"/>
      <c r="P55" s="55"/>
    </row>
    <row r="56" spans="2:16" ht="19.5" customHeight="1">
      <c r="B56" s="242"/>
      <c r="C56" s="292"/>
      <c r="D56" s="292"/>
      <c r="L56" s="238"/>
      <c r="M56" s="238"/>
      <c r="N56" s="230"/>
      <c r="O56" s="54"/>
      <c r="P56" s="55"/>
    </row>
    <row r="57" spans="3:16" ht="19.5" customHeight="1">
      <c r="C57" s="293">
        <f>+C51-C41</f>
        <v>0</v>
      </c>
      <c r="D57" s="293">
        <f>+D51-D41</f>
        <v>4.748926585307345E-09</v>
      </c>
      <c r="L57" s="238"/>
      <c r="M57" s="238"/>
      <c r="N57" s="230"/>
      <c r="O57" s="54"/>
      <c r="P57" s="55"/>
    </row>
    <row r="58" spans="3:16" ht="25.5" customHeight="1">
      <c r="C58" s="264"/>
      <c r="D58" s="245"/>
      <c r="H58" s="276"/>
      <c r="I58" s="276"/>
      <c r="J58" s="227"/>
      <c r="L58" s="238"/>
      <c r="M58" s="238"/>
      <c r="N58" s="230"/>
      <c r="O58" s="54"/>
      <c r="P58" s="55"/>
    </row>
    <row r="59" spans="7:16" ht="19.5" customHeight="1">
      <c r="G59" s="294"/>
      <c r="H59" s="295">
        <f>+H52-C14</f>
        <v>0</v>
      </c>
      <c r="I59" s="295">
        <f>+I52-C13</f>
        <v>0</v>
      </c>
      <c r="J59" s="294"/>
      <c r="L59" s="238"/>
      <c r="M59" s="238"/>
      <c r="N59" s="230"/>
      <c r="O59" s="54"/>
      <c r="P59" s="55"/>
    </row>
    <row r="60" spans="12:16" ht="19.5" customHeight="1">
      <c r="L60" s="238"/>
      <c r="M60" s="238"/>
      <c r="N60" s="230"/>
      <c r="O60" s="54"/>
      <c r="P60" s="55"/>
    </row>
    <row r="61" spans="8:16" ht="19.5" customHeight="1">
      <c r="H61" s="249"/>
      <c r="I61" s="249"/>
      <c r="J61" s="249"/>
      <c r="L61" s="238"/>
      <c r="M61" s="238"/>
      <c r="N61" s="230"/>
      <c r="O61" s="54"/>
      <c r="P61" s="55"/>
    </row>
    <row r="62" spans="8:16" ht="19.5" customHeight="1">
      <c r="H62" s="249"/>
      <c r="I62" s="250"/>
      <c r="J62" s="249"/>
      <c r="L62" s="238"/>
      <c r="M62" s="238"/>
      <c r="N62" s="230"/>
      <c r="O62" s="54"/>
      <c r="P62" s="55"/>
    </row>
    <row r="63" spans="8:16" ht="19.5" customHeight="1">
      <c r="H63" s="249"/>
      <c r="I63" s="250"/>
      <c r="J63" s="249"/>
      <c r="L63" s="238"/>
      <c r="M63" s="238"/>
      <c r="N63" s="230"/>
      <c r="O63" s="54"/>
      <c r="P63" s="55"/>
    </row>
    <row r="64" spans="8:16" ht="19.5" customHeight="1">
      <c r="H64" s="249"/>
      <c r="I64" s="250"/>
      <c r="J64" s="249"/>
      <c r="L64" s="238"/>
      <c r="M64" s="238"/>
      <c r="N64" s="230"/>
      <c r="O64" s="54"/>
      <c r="P64" s="55"/>
    </row>
    <row r="65" spans="8:16" ht="19.5" customHeight="1">
      <c r="H65" s="249"/>
      <c r="I65" s="249"/>
      <c r="J65" s="249"/>
      <c r="L65" s="238"/>
      <c r="M65" s="238"/>
      <c r="N65" s="230"/>
      <c r="O65" s="54"/>
      <c r="P65" s="55"/>
    </row>
    <row r="66" spans="10:16" ht="19.5" customHeight="1">
      <c r="J66" s="249"/>
      <c r="L66" s="238"/>
      <c r="M66" s="238"/>
      <c r="N66" s="230"/>
      <c r="O66" s="54"/>
      <c r="P66" s="55"/>
    </row>
    <row r="67" spans="10:16" ht="19.5" customHeight="1">
      <c r="J67" s="249"/>
      <c r="L67" s="238"/>
      <c r="M67" s="238"/>
      <c r="N67" s="230"/>
      <c r="O67" s="54"/>
      <c r="P67" s="55"/>
    </row>
    <row r="68" spans="12:16" ht="19.5" customHeight="1">
      <c r="L68" s="238"/>
      <c r="M68" s="238"/>
      <c r="N68" s="230"/>
      <c r="O68" s="54"/>
      <c r="P68" s="55"/>
    </row>
    <row r="69" spans="12:16" ht="19.5" customHeight="1">
      <c r="L69" s="238"/>
      <c r="M69" s="238"/>
      <c r="N69" s="230"/>
      <c r="O69" s="54"/>
      <c r="P69" s="55"/>
    </row>
    <row r="70" spans="12:16" ht="19.5" customHeight="1">
      <c r="L70" s="238"/>
      <c r="M70" s="238"/>
      <c r="N70" s="230"/>
      <c r="O70" s="54"/>
      <c r="P70" s="55"/>
    </row>
    <row r="71" spans="8:16" ht="19.5" customHeight="1">
      <c r="H71" s="251"/>
      <c r="I71" s="251"/>
      <c r="L71" s="238"/>
      <c r="M71" s="238"/>
      <c r="N71" s="230"/>
      <c r="O71" s="54"/>
      <c r="P71" s="55"/>
    </row>
    <row r="72" spans="12:16" ht="19.5" customHeight="1">
      <c r="L72" s="238"/>
      <c r="M72" s="238"/>
      <c r="N72" s="230"/>
      <c r="O72" s="54"/>
      <c r="P72" s="55"/>
    </row>
    <row r="73" spans="2:16" ht="19.5" customHeight="1">
      <c r="B73" s="252"/>
      <c r="L73" s="238"/>
      <c r="M73" s="238"/>
      <c r="N73" s="230"/>
      <c r="O73" s="54"/>
      <c r="P73" s="55"/>
    </row>
    <row r="74" spans="2:16" ht="19.5" customHeight="1">
      <c r="B74" s="252"/>
      <c r="L74" s="238"/>
      <c r="M74" s="238"/>
      <c r="N74" s="230"/>
      <c r="O74" s="54"/>
      <c r="P74" s="55"/>
    </row>
    <row r="75" spans="12:16" ht="19.5" customHeight="1">
      <c r="L75" s="238"/>
      <c r="M75" s="238"/>
      <c r="N75" s="230"/>
      <c r="O75" s="54"/>
      <c r="P75" s="55"/>
    </row>
    <row r="76" spans="12:16" ht="19.5" customHeight="1">
      <c r="L76" s="238"/>
      <c r="M76" s="238"/>
      <c r="N76" s="230"/>
      <c r="O76" s="54"/>
      <c r="P76" s="55"/>
    </row>
    <row r="77" spans="12:16" ht="19.5" customHeight="1">
      <c r="L77" s="238"/>
      <c r="M77" s="238"/>
      <c r="N77" s="230"/>
      <c r="O77" s="54"/>
      <c r="P77" s="55"/>
    </row>
    <row r="78" spans="10:16" ht="19.5" customHeight="1">
      <c r="J78" s="249"/>
      <c r="L78" s="238"/>
      <c r="M78" s="238"/>
      <c r="N78" s="230"/>
      <c r="O78" s="54"/>
      <c r="P78" s="55"/>
    </row>
    <row r="81" spans="8:9" ht="19.5" customHeight="1">
      <c r="H81" s="251"/>
      <c r="I81" s="251"/>
    </row>
  </sheetData>
  <sheetProtection/>
  <mergeCells count="13">
    <mergeCell ref="B8:F8"/>
    <mergeCell ref="B5:J5"/>
    <mergeCell ref="B7:J7"/>
    <mergeCell ref="B11:E11"/>
    <mergeCell ref="G11:J11"/>
    <mergeCell ref="B6:J6"/>
    <mergeCell ref="B47:E47"/>
    <mergeCell ref="B35:E35"/>
    <mergeCell ref="B18:E18"/>
    <mergeCell ref="G18:J18"/>
    <mergeCell ref="B27:E27"/>
    <mergeCell ref="G36:J36"/>
    <mergeCell ref="H37:J37"/>
  </mergeCells>
  <printOptions/>
  <pageMargins left="1.1023622047244095" right="0.5118110236220472" top="0.9448818897637796" bottom="0.35433070866141736" header="0.31496062992125984" footer="0.196850393700787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52" customWidth="1"/>
    <col min="2" max="2" width="16.7109375" style="52" customWidth="1"/>
    <col min="3" max="11" width="16.7109375" style="117" customWidth="1"/>
    <col min="12" max="12" width="2.421875" style="117" customWidth="1"/>
    <col min="13" max="14" width="15.7109375" style="117" customWidth="1"/>
    <col min="15" max="16384" width="15.7109375" style="52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pans="1:14" s="1" customFormat="1" ht="18" customHeight="1">
      <c r="A4" s="4"/>
      <c r="B4" s="4"/>
      <c r="C4" s="4"/>
      <c r="D4" s="4"/>
      <c r="E4" s="4"/>
      <c r="F4" s="4"/>
      <c r="G4" s="265"/>
      <c r="H4" s="265"/>
      <c r="I4" s="265"/>
      <c r="J4" s="265"/>
      <c r="K4" s="265"/>
      <c r="L4" s="265"/>
      <c r="M4" s="265"/>
      <c r="N4" s="265"/>
    </row>
    <row r="5" spans="1:14" s="1" customFormat="1" ht="19.5" customHeight="1">
      <c r="A5" s="4"/>
      <c r="B5" s="527" t="s">
        <v>175</v>
      </c>
      <c r="C5" s="527"/>
      <c r="D5" s="527"/>
      <c r="E5" s="527"/>
      <c r="F5" s="527"/>
      <c r="G5" s="527"/>
      <c r="H5" s="527"/>
      <c r="I5" s="527"/>
      <c r="J5" s="527"/>
      <c r="K5" s="527"/>
      <c r="L5" s="265"/>
      <c r="M5" s="265"/>
      <c r="N5" s="265"/>
    </row>
    <row r="6" spans="1:14" s="1" customFormat="1" ht="19.5" customHeight="1">
      <c r="A6" s="4"/>
      <c r="B6" s="521" t="s">
        <v>258</v>
      </c>
      <c r="C6" s="521"/>
      <c r="D6" s="521"/>
      <c r="E6" s="521"/>
      <c r="F6" s="521"/>
      <c r="G6" s="521"/>
      <c r="H6" s="521"/>
      <c r="I6" s="521"/>
      <c r="J6" s="521"/>
      <c r="K6" s="521"/>
      <c r="L6" s="265"/>
      <c r="M6" s="265"/>
      <c r="N6" s="265"/>
    </row>
    <row r="7" spans="1:14" s="1" customFormat="1" ht="18" customHeight="1">
      <c r="A7" s="4"/>
      <c r="B7" s="501" t="str">
        <f>+Indice!B7</f>
        <v>AL 31 DE JULIO DE 2022</v>
      </c>
      <c r="C7" s="501"/>
      <c r="D7" s="501"/>
      <c r="E7" s="501"/>
      <c r="F7" s="501"/>
      <c r="G7" s="501"/>
      <c r="H7" s="501"/>
      <c r="I7" s="501"/>
      <c r="J7" s="501"/>
      <c r="K7" s="501"/>
      <c r="L7" s="265"/>
      <c r="M7" s="265"/>
      <c r="N7" s="265"/>
    </row>
    <row r="8" spans="1:14" s="1" customFormat="1" ht="19.5" customHeight="1">
      <c r="A8" s="4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5"/>
      <c r="M8" s="265"/>
      <c r="N8" s="265"/>
    </row>
    <row r="9" spans="1:14" s="1" customFormat="1" ht="19.5" customHeight="1">
      <c r="A9" s="4"/>
      <c r="B9" s="267"/>
      <c r="C9" s="267"/>
      <c r="D9" s="267"/>
      <c r="E9" s="267"/>
      <c r="F9" s="267"/>
      <c r="G9" s="267"/>
      <c r="H9" s="267"/>
      <c r="I9" s="267"/>
      <c r="J9" s="218"/>
      <c r="K9" s="218"/>
      <c r="L9" s="265"/>
      <c r="M9" s="265"/>
      <c r="N9" s="265"/>
    </row>
    <row r="10" spans="2:11" ht="19.5" customHeight="1">
      <c r="B10" s="522" t="s">
        <v>15</v>
      </c>
      <c r="C10" s="522"/>
      <c r="D10" s="522"/>
      <c r="E10" s="523" t="s">
        <v>39</v>
      </c>
      <c r="F10" s="523"/>
      <c r="G10" s="523"/>
      <c r="H10" s="528" t="s">
        <v>40</v>
      </c>
      <c r="I10" s="528"/>
      <c r="J10" s="528"/>
      <c r="K10" s="528"/>
    </row>
    <row r="17" ht="19.5" customHeight="1">
      <c r="I17" s="249"/>
    </row>
    <row r="20" spans="7:8" ht="19.5" customHeight="1">
      <c r="G20" s="251"/>
      <c r="H20" s="251"/>
    </row>
    <row r="22" ht="19.5" customHeight="1">
      <c r="H22" s="117" t="s">
        <v>238</v>
      </c>
    </row>
    <row r="24" spans="2:15" ht="19.5" customHeight="1">
      <c r="B24" s="522" t="s">
        <v>41</v>
      </c>
      <c r="C24" s="522"/>
      <c r="D24" s="522"/>
      <c r="E24" s="523" t="s">
        <v>42</v>
      </c>
      <c r="F24" s="523"/>
      <c r="G24" s="523"/>
      <c r="H24" s="523" t="s">
        <v>44</v>
      </c>
      <c r="I24" s="523"/>
      <c r="J24" s="523"/>
      <c r="K24" s="523"/>
      <c r="L24" s="523"/>
      <c r="M24" s="523"/>
      <c r="N24" s="523"/>
      <c r="O24" s="523"/>
    </row>
    <row r="37" spans="1:15" ht="19.5" customHeight="1">
      <c r="A37" s="117"/>
      <c r="B37" s="194"/>
      <c r="C37" s="194"/>
      <c r="D37" s="194"/>
      <c r="E37" s="117" t="s">
        <v>262</v>
      </c>
      <c r="F37" s="194"/>
      <c r="G37" s="194"/>
      <c r="H37" s="195"/>
      <c r="J37" s="194"/>
      <c r="K37" s="194"/>
      <c r="O37" s="117"/>
    </row>
    <row r="38" spans="1:15" ht="19.5" customHeight="1">
      <c r="A38" s="117"/>
      <c r="B38" s="117"/>
      <c r="H38" s="195" t="s">
        <v>170</v>
      </c>
      <c r="O38" s="117"/>
    </row>
    <row r="39" spans="1:15" ht="19.5" customHeight="1">
      <c r="A39" s="117"/>
      <c r="B39" s="525" t="s">
        <v>45</v>
      </c>
      <c r="C39" s="525"/>
      <c r="D39" s="525"/>
      <c r="E39" s="525"/>
      <c r="F39" s="525"/>
      <c r="G39" s="196"/>
      <c r="H39" s="523" t="s">
        <v>48</v>
      </c>
      <c r="I39" s="523"/>
      <c r="J39" s="523"/>
      <c r="K39" s="523"/>
      <c r="L39" s="523"/>
      <c r="M39" s="523"/>
      <c r="O39" s="117"/>
    </row>
    <row r="40" spans="1:15" ht="19.5" customHeight="1">
      <c r="A40" s="526" t="s">
        <v>43</v>
      </c>
      <c r="B40" s="526"/>
      <c r="C40" s="526"/>
      <c r="D40" s="526"/>
      <c r="E40" s="526"/>
      <c r="F40" s="526"/>
      <c r="O40" s="117"/>
    </row>
    <row r="41" spans="1:15" ht="19.5" customHeight="1">
      <c r="A41" s="117"/>
      <c r="B41" s="117"/>
      <c r="O41" s="117"/>
    </row>
    <row r="42" spans="1:15" ht="19.5" customHeight="1">
      <c r="A42" s="117"/>
      <c r="B42" s="117"/>
      <c r="O42" s="117"/>
    </row>
    <row r="43" spans="1:15" ht="19.5" customHeight="1">
      <c r="A43" s="117"/>
      <c r="B43" s="117"/>
      <c r="O43" s="117"/>
    </row>
    <row r="44" spans="1:15" ht="19.5" customHeight="1">
      <c r="A44" s="117"/>
      <c r="B44" s="117"/>
      <c r="O44" s="117"/>
    </row>
    <row r="45" spans="1:15" ht="19.5" customHeight="1">
      <c r="A45" s="117"/>
      <c r="B45" s="117"/>
      <c r="O45" s="117"/>
    </row>
    <row r="46" spans="1:15" ht="19.5" customHeight="1">
      <c r="A46" s="117"/>
      <c r="B46" s="117"/>
      <c r="O46" s="117"/>
    </row>
    <row r="47" spans="1:15" ht="19.5" customHeight="1">
      <c r="A47" s="117"/>
      <c r="B47" s="117"/>
      <c r="O47" s="117"/>
    </row>
    <row r="48" spans="1:15" ht="19.5" customHeight="1">
      <c r="A48" s="117"/>
      <c r="B48" s="117"/>
      <c r="O48" s="117"/>
    </row>
    <row r="49" spans="1:15" ht="19.5" customHeight="1">
      <c r="A49" s="117"/>
      <c r="B49" s="117"/>
      <c r="O49" s="117"/>
    </row>
    <row r="50" spans="1:15" ht="19.5" customHeight="1">
      <c r="A50" s="117"/>
      <c r="B50" s="117"/>
      <c r="O50" s="117"/>
    </row>
    <row r="51" spans="1:15" ht="19.5" customHeight="1">
      <c r="A51" s="117"/>
      <c r="B51" s="117"/>
      <c r="O51" s="117"/>
    </row>
    <row r="52" spans="1:15" ht="19.5" customHeight="1">
      <c r="A52" s="117"/>
      <c r="B52" s="117"/>
      <c r="O52" s="117"/>
    </row>
    <row r="53" spans="1:15" ht="19.5" customHeight="1">
      <c r="A53" s="117"/>
      <c r="B53" s="524"/>
      <c r="C53" s="524"/>
      <c r="O53" s="117"/>
    </row>
    <row r="54" s="117" customFormat="1" ht="19.5" customHeight="1"/>
    <row r="55" s="117" customFormat="1" ht="19.5" customHeight="1"/>
    <row r="56" s="117" customFormat="1" ht="19.5" customHeight="1"/>
    <row r="57" s="117" customFormat="1" ht="19.5" customHeight="1"/>
    <row r="58" s="117" customFormat="1" ht="19.5" customHeight="1"/>
    <row r="59" s="117" customFormat="1" ht="19.5" customHeight="1"/>
    <row r="60" s="117" customFormat="1" ht="19.5" customHeight="1"/>
    <row r="61" s="117" customFormat="1" ht="19.5" customHeight="1"/>
    <row r="62" s="117" customFormat="1" ht="19.5" customHeight="1"/>
    <row r="63" s="117" customFormat="1" ht="19.5" customHeight="1"/>
    <row r="64" s="117" customFormat="1" ht="19.5" customHeight="1"/>
    <row r="65" s="117" customFormat="1" ht="19.5" customHeight="1"/>
    <row r="66" s="117" customFormat="1" ht="19.5" customHeight="1"/>
    <row r="67" s="117" customFormat="1" ht="19.5" customHeight="1"/>
    <row r="68" s="117" customFormat="1" ht="19.5" customHeight="1"/>
    <row r="69" s="117" customFormat="1" ht="19.5" customHeight="1"/>
    <row r="70" s="117" customFormat="1" ht="19.5" customHeight="1"/>
    <row r="71" s="117" customFormat="1" ht="19.5" customHeight="1"/>
    <row r="72" s="117" customFormat="1" ht="19.5" customHeight="1"/>
    <row r="73" s="117" customFormat="1" ht="19.5" customHeight="1"/>
    <row r="74" s="117" customFormat="1" ht="19.5" customHeight="1"/>
    <row r="75" s="117" customFormat="1" ht="19.5" customHeight="1"/>
    <row r="76" s="117" customFormat="1" ht="19.5" customHeight="1"/>
    <row r="77" s="117" customFormat="1" ht="19.5" customHeight="1"/>
    <row r="78" s="117" customFormat="1" ht="19.5" customHeight="1"/>
    <row r="79" s="117" customFormat="1" ht="19.5" customHeight="1"/>
    <row r="80" s="117" customFormat="1" ht="19.5" customHeight="1"/>
    <row r="81" s="117" customFormat="1" ht="19.5" customHeight="1"/>
    <row r="82" s="117" customFormat="1" ht="19.5" customHeight="1"/>
    <row r="83" s="117" customFormat="1" ht="19.5" customHeight="1"/>
    <row r="84" s="117" customFormat="1" ht="19.5" customHeight="1"/>
    <row r="85" s="117" customFormat="1" ht="19.5" customHeight="1"/>
    <row r="86" s="117" customFormat="1" ht="19.5" customHeight="1"/>
    <row r="87" s="117" customFormat="1" ht="19.5" customHeight="1"/>
    <row r="88" s="117" customFormat="1" ht="19.5" customHeight="1"/>
    <row r="89" s="117" customFormat="1" ht="19.5" customHeight="1"/>
    <row r="90" s="117" customFormat="1" ht="19.5" customHeight="1"/>
    <row r="91" s="117" customFormat="1" ht="19.5" customHeight="1"/>
    <row r="92" s="117" customFormat="1" ht="19.5" customHeight="1"/>
    <row r="93" s="117" customFormat="1" ht="19.5" customHeight="1"/>
    <row r="94" s="117" customFormat="1" ht="19.5" customHeight="1"/>
    <row r="95" s="117" customFormat="1" ht="19.5" customHeight="1"/>
    <row r="96" s="117" customFormat="1" ht="19.5" customHeight="1"/>
    <row r="97" s="117" customFormat="1" ht="19.5" customHeight="1"/>
    <row r="98" s="117" customFormat="1" ht="19.5" customHeight="1"/>
    <row r="99" s="117" customFormat="1" ht="19.5" customHeight="1"/>
    <row r="100" s="117" customFormat="1" ht="19.5" customHeight="1"/>
    <row r="101" s="117" customFormat="1" ht="19.5" customHeight="1"/>
    <row r="102" s="117" customFormat="1" ht="19.5" customHeight="1"/>
    <row r="103" s="117" customFormat="1" ht="19.5" customHeight="1"/>
    <row r="104" s="117" customFormat="1" ht="19.5" customHeight="1"/>
    <row r="105" spans="2:15" ht="19.5" customHeight="1">
      <c r="B105" s="117"/>
      <c r="O105" s="117"/>
    </row>
    <row r="106" spans="2:15" ht="19.5" customHeight="1">
      <c r="B106" s="117"/>
      <c r="O106" s="117"/>
    </row>
    <row r="107" spans="2:15" ht="19.5" customHeight="1">
      <c r="B107" s="117"/>
      <c r="O107" s="117"/>
    </row>
    <row r="108" spans="2:15" ht="19.5" customHeight="1">
      <c r="B108" s="117"/>
      <c r="O108" s="117"/>
    </row>
    <row r="109" spans="2:15" ht="19.5" customHeight="1">
      <c r="B109" s="117"/>
      <c r="O109" s="117"/>
    </row>
    <row r="110" spans="2:15" ht="19.5" customHeight="1">
      <c r="B110" s="117"/>
      <c r="O110" s="117"/>
    </row>
    <row r="111" spans="2:15" ht="19.5" customHeight="1">
      <c r="B111" s="117"/>
      <c r="O111" s="117"/>
    </row>
    <row r="112" spans="2:15" ht="19.5" customHeight="1">
      <c r="B112" s="117"/>
      <c r="O112" s="117"/>
    </row>
    <row r="113" spans="2:15" ht="19.5" customHeight="1">
      <c r="B113" s="117"/>
      <c r="O113" s="117"/>
    </row>
    <row r="114" spans="2:15" ht="19.5" customHeight="1">
      <c r="B114" s="117"/>
      <c r="O114" s="117"/>
    </row>
    <row r="115" spans="2:15" ht="19.5" customHeight="1">
      <c r="B115" s="117"/>
      <c r="O115" s="117"/>
    </row>
    <row r="116" spans="2:15" ht="19.5" customHeight="1">
      <c r="B116" s="117"/>
      <c r="O116" s="117"/>
    </row>
    <row r="117" spans="2:15" ht="19.5" customHeight="1">
      <c r="B117" s="117"/>
      <c r="O117" s="117"/>
    </row>
    <row r="118" spans="2:15" ht="19.5" customHeight="1">
      <c r="B118" s="117"/>
      <c r="O118" s="117"/>
    </row>
    <row r="119" spans="2:15" ht="19.5" customHeight="1">
      <c r="B119" s="117"/>
      <c r="O119" s="117"/>
    </row>
    <row r="120" spans="2:15" ht="19.5" customHeight="1">
      <c r="B120" s="117"/>
      <c r="O120" s="117"/>
    </row>
    <row r="121" spans="2:15" ht="19.5" customHeight="1">
      <c r="B121" s="117"/>
      <c r="O121" s="117"/>
    </row>
    <row r="122" spans="2:15" ht="19.5" customHeight="1">
      <c r="B122" s="117"/>
      <c r="O122" s="117"/>
    </row>
  </sheetData>
  <sheetProtection/>
  <mergeCells count="13">
    <mergeCell ref="B5:K5"/>
    <mergeCell ref="B6:K6"/>
    <mergeCell ref="B7:K7"/>
    <mergeCell ref="B10:D10"/>
    <mergeCell ref="E10:G10"/>
    <mergeCell ref="H10:K10"/>
    <mergeCell ref="B24:D24"/>
    <mergeCell ref="E24:G24"/>
    <mergeCell ref="B53:C53"/>
    <mergeCell ref="B39:F39"/>
    <mergeCell ref="A40:F40"/>
    <mergeCell ref="H39:M39"/>
    <mergeCell ref="H24:O24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6.8515625" style="19" customWidth="1"/>
    <col min="3" max="4" width="19.7109375" style="19" customWidth="1"/>
    <col min="5" max="5" width="11.421875" style="62" customWidth="1"/>
    <col min="6" max="6" width="11.421875" style="172" customWidth="1"/>
    <col min="7" max="7" width="16.8515625" style="172" bestFit="1" customWidth="1"/>
    <col min="8" max="8" width="15.140625" style="172" customWidth="1"/>
    <col min="9" max="9" width="25.28125" style="172" bestFit="1" customWidth="1"/>
    <col min="10" max="13" width="11.421875" style="62" customWidth="1"/>
    <col min="14" max="23" width="11.421875" style="19" customWidth="1"/>
    <col min="24" max="16384" width="11.421875" style="17" customWidth="1"/>
  </cols>
  <sheetData>
    <row r="1" ht="15"/>
    <row r="2" ht="15"/>
    <row r="3" ht="15"/>
    <row r="5" spans="2:8" ht="18.75">
      <c r="B5" s="86" t="s">
        <v>17</v>
      </c>
      <c r="C5" s="125"/>
      <c r="D5" s="125"/>
      <c r="F5" s="542"/>
      <c r="G5" s="542"/>
      <c r="H5" s="542"/>
    </row>
    <row r="6" spans="2:4" ht="18" customHeight="1">
      <c r="B6" s="138" t="s">
        <v>263</v>
      </c>
      <c r="C6" s="138"/>
      <c r="D6" s="138"/>
    </row>
    <row r="7" spans="2:9" ht="15.75">
      <c r="B7" s="136" t="s">
        <v>64</v>
      </c>
      <c r="C7" s="136"/>
      <c r="D7" s="136"/>
      <c r="E7" s="184"/>
      <c r="F7" s="296"/>
      <c r="G7" s="296"/>
      <c r="H7" s="296"/>
      <c r="I7" s="296"/>
    </row>
    <row r="8" spans="2:9" ht="15.75" customHeight="1">
      <c r="B8" s="136" t="s">
        <v>125</v>
      </c>
      <c r="C8" s="136"/>
      <c r="D8" s="136"/>
      <c r="E8" s="184"/>
      <c r="F8" s="296"/>
      <c r="H8" s="297"/>
      <c r="I8" s="296"/>
    </row>
    <row r="9" spans="2:9" ht="15.75">
      <c r="B9" s="329" t="s">
        <v>322</v>
      </c>
      <c r="C9" s="329"/>
      <c r="D9" s="269"/>
      <c r="E9" s="315">
        <f>+Portada!I34</f>
        <v>3.925</v>
      </c>
      <c r="F9" s="296"/>
      <c r="G9" s="298"/>
      <c r="H9" s="297"/>
      <c r="I9" s="296"/>
    </row>
    <row r="10" spans="2:9" ht="12.75" customHeight="1">
      <c r="B10" s="126"/>
      <c r="C10" s="126"/>
      <c r="D10" s="126"/>
      <c r="E10" s="184"/>
      <c r="F10" s="296"/>
      <c r="G10" s="296"/>
      <c r="H10" s="296"/>
      <c r="I10" s="296"/>
    </row>
    <row r="11" spans="2:9" ht="15" customHeight="1">
      <c r="B11" s="529" t="s">
        <v>129</v>
      </c>
      <c r="C11" s="532" t="s">
        <v>53</v>
      </c>
      <c r="D11" s="537" t="s">
        <v>134</v>
      </c>
      <c r="E11" s="184"/>
      <c r="F11" s="296"/>
      <c r="G11" s="296"/>
      <c r="H11" s="296"/>
      <c r="I11" s="296"/>
    </row>
    <row r="12" spans="2:10" ht="13.5" customHeight="1">
      <c r="B12" s="530"/>
      <c r="C12" s="533"/>
      <c r="D12" s="538"/>
      <c r="E12" s="266"/>
      <c r="F12" s="296"/>
      <c r="G12" s="296"/>
      <c r="H12" s="296"/>
      <c r="I12" s="296"/>
      <c r="J12" s="181"/>
    </row>
    <row r="13" spans="2:9" ht="9" customHeight="1">
      <c r="B13" s="531"/>
      <c r="C13" s="534"/>
      <c r="D13" s="539"/>
      <c r="E13" s="184"/>
      <c r="F13" s="296"/>
      <c r="G13" s="296"/>
      <c r="H13" s="296"/>
      <c r="I13" s="296"/>
    </row>
    <row r="14" spans="2:9" ht="9.75" customHeight="1">
      <c r="B14" s="200"/>
      <c r="C14" s="201"/>
      <c r="D14" s="202"/>
      <c r="F14" s="296"/>
      <c r="G14" s="296"/>
      <c r="H14" s="296"/>
      <c r="I14" s="296"/>
    </row>
    <row r="15" spans="2:9" ht="16.5">
      <c r="B15" s="313" t="s">
        <v>138</v>
      </c>
      <c r="C15" s="316">
        <f>+C16</f>
        <v>16395.9241</v>
      </c>
      <c r="D15" s="316">
        <f>+D16</f>
        <v>64354.00209</v>
      </c>
      <c r="F15" s="296"/>
      <c r="G15" s="300"/>
      <c r="H15" s="300"/>
      <c r="I15" s="296"/>
    </row>
    <row r="16" spans="2:9" ht="15">
      <c r="B16" s="22" t="s">
        <v>85</v>
      </c>
      <c r="C16" s="317">
        <v>16395.9241</v>
      </c>
      <c r="D16" s="317">
        <f>ROUND(+C16*$E$9,5)</f>
        <v>64354.00209</v>
      </c>
      <c r="E16" s="467"/>
      <c r="F16" s="296"/>
      <c r="G16" s="300"/>
      <c r="H16" s="300"/>
      <c r="I16" s="296"/>
    </row>
    <row r="17" spans="2:9" ht="15">
      <c r="B17" s="22"/>
      <c r="C17" s="317"/>
      <c r="D17" s="317"/>
      <c r="F17" s="296"/>
      <c r="G17" s="300"/>
      <c r="H17" s="300"/>
      <c r="I17" s="296"/>
    </row>
    <row r="18" spans="2:9" ht="16.5">
      <c r="B18" s="61" t="s">
        <v>110</v>
      </c>
      <c r="C18" s="316">
        <f>SUM(C19:C21)</f>
        <v>533959.8493700001</v>
      </c>
      <c r="D18" s="316">
        <f>SUM(D19:D21)</f>
        <v>2095792.40878</v>
      </c>
      <c r="E18" s="312"/>
      <c r="F18" s="296" t="s">
        <v>121</v>
      </c>
      <c r="G18" s="299">
        <f>+C19+C48</f>
        <v>318107.82658</v>
      </c>
      <c r="H18" s="299">
        <f>+D19+D48</f>
        <v>1248573.21933</v>
      </c>
      <c r="I18" s="296"/>
    </row>
    <row r="19" spans="2:9" ht="15">
      <c r="B19" s="22" t="s">
        <v>91</v>
      </c>
      <c r="C19" s="317">
        <v>311345.59865</v>
      </c>
      <c r="D19" s="317">
        <f>ROUND(+C19*$E$9,5)</f>
        <v>1222031.4747</v>
      </c>
      <c r="E19" s="467"/>
      <c r="F19" s="296"/>
      <c r="G19" s="300"/>
      <c r="H19" s="300"/>
      <c r="I19" s="296"/>
    </row>
    <row r="20" spans="2:9" ht="15">
      <c r="B20" s="22" t="s">
        <v>85</v>
      </c>
      <c r="C20" s="317">
        <v>220979.28695</v>
      </c>
      <c r="D20" s="317">
        <f>ROUND(+C20*$E$9,5)</f>
        <v>867343.70128</v>
      </c>
      <c r="E20" s="467"/>
      <c r="F20" s="296"/>
      <c r="G20" s="300"/>
      <c r="H20" s="300"/>
      <c r="I20" s="296"/>
    </row>
    <row r="21" spans="2:9" ht="15">
      <c r="B21" s="22" t="s">
        <v>235</v>
      </c>
      <c r="C21" s="317">
        <v>1634.96377</v>
      </c>
      <c r="D21" s="317">
        <f>ROUND(+C21*$E$9,5)</f>
        <v>6417.2328</v>
      </c>
      <c r="F21" s="296"/>
      <c r="G21" s="301"/>
      <c r="H21" s="296"/>
      <c r="I21" s="296"/>
    </row>
    <row r="22" spans="2:9" ht="9.75" customHeight="1">
      <c r="B22" s="23"/>
      <c r="C22" s="318"/>
      <c r="D22" s="318"/>
      <c r="F22" s="296"/>
      <c r="G22" s="296"/>
      <c r="H22" s="296"/>
      <c r="I22" s="296"/>
    </row>
    <row r="23" spans="2:9" ht="15" customHeight="1">
      <c r="B23" s="540" t="s">
        <v>14</v>
      </c>
      <c r="C23" s="535">
        <f>+C18+C15</f>
        <v>550355.77347</v>
      </c>
      <c r="D23" s="535">
        <f>+D18+D15</f>
        <v>2160146.41087</v>
      </c>
      <c r="F23" s="296"/>
      <c r="G23" s="301"/>
      <c r="H23" s="301"/>
      <c r="I23" s="296"/>
    </row>
    <row r="24" spans="2:4" ht="15" customHeight="1">
      <c r="B24" s="541"/>
      <c r="C24" s="536"/>
      <c r="D24" s="536"/>
    </row>
    <row r="25" spans="2:4" ht="4.5" customHeight="1">
      <c r="B25" s="24"/>
      <c r="C25" s="25"/>
      <c r="D25" s="25"/>
    </row>
    <row r="26" spans="2:4" ht="15">
      <c r="B26" s="26" t="s">
        <v>139</v>
      </c>
      <c r="C26" s="463"/>
      <c r="D26" s="463"/>
    </row>
    <row r="27" spans="2:4" ht="15">
      <c r="B27" s="26" t="s">
        <v>140</v>
      </c>
      <c r="C27" s="27"/>
      <c r="D27" s="27"/>
    </row>
    <row r="28" spans="2:4" ht="15">
      <c r="B28" s="26" t="s">
        <v>141</v>
      </c>
      <c r="C28" s="463"/>
      <c r="D28" s="27"/>
    </row>
    <row r="29" spans="2:5" ht="15">
      <c r="B29" s="26" t="s">
        <v>236</v>
      </c>
      <c r="C29" s="445"/>
      <c r="D29" s="302"/>
      <c r="E29" s="303"/>
    </row>
    <row r="30" spans="3:5" ht="15">
      <c r="C30" s="445"/>
      <c r="D30" s="302"/>
      <c r="E30" s="303"/>
    </row>
    <row r="31" ht="15">
      <c r="C31" s="278"/>
    </row>
    <row r="32" spans="3:4" ht="15">
      <c r="C32" s="279"/>
      <c r="D32" s="280"/>
    </row>
    <row r="34" spans="2:5" ht="18.75">
      <c r="B34" s="46" t="s">
        <v>104</v>
      </c>
      <c r="C34" s="58"/>
      <c r="D34" s="58"/>
      <c r="E34" s="173"/>
    </row>
    <row r="35" spans="2:4" ht="18">
      <c r="B35" s="138" t="s">
        <v>263</v>
      </c>
      <c r="C35" s="138"/>
      <c r="D35" s="138"/>
    </row>
    <row r="36" spans="2:4" ht="15" customHeight="1">
      <c r="B36" s="136" t="s">
        <v>66</v>
      </c>
      <c r="C36" s="136"/>
      <c r="D36" s="136"/>
    </row>
    <row r="37" spans="2:4" ht="16.5" customHeight="1">
      <c r="B37" s="136" t="s">
        <v>125</v>
      </c>
      <c r="C37" s="136"/>
      <c r="D37" s="136"/>
    </row>
    <row r="38" spans="2:4" ht="16.5" customHeight="1">
      <c r="B38" s="328" t="str">
        <f>+B9</f>
        <v>Al 31 de julio de 2022</v>
      </c>
      <c r="C38" s="328"/>
      <c r="D38" s="56"/>
    </row>
    <row r="39" spans="2:4" ht="8.25" customHeight="1">
      <c r="B39" s="18"/>
      <c r="C39" s="18"/>
      <c r="D39" s="18"/>
    </row>
    <row r="40" spans="2:4" ht="15" customHeight="1">
      <c r="B40" s="529" t="s">
        <v>129</v>
      </c>
      <c r="C40" s="532" t="s">
        <v>53</v>
      </c>
      <c r="D40" s="537" t="s">
        <v>134</v>
      </c>
    </row>
    <row r="41" spans="2:7" ht="13.5" customHeight="1">
      <c r="B41" s="530"/>
      <c r="C41" s="533"/>
      <c r="D41" s="538"/>
      <c r="E41" s="173"/>
      <c r="G41" s="174"/>
    </row>
    <row r="42" spans="2:4" ht="9" customHeight="1">
      <c r="B42" s="531"/>
      <c r="C42" s="534"/>
      <c r="D42" s="539"/>
    </row>
    <row r="43" spans="2:4" ht="9.75" customHeight="1">
      <c r="B43" s="20"/>
      <c r="C43" s="21"/>
      <c r="D43" s="28"/>
    </row>
    <row r="44" spans="2:9" ht="21" customHeight="1">
      <c r="B44" s="59" t="s">
        <v>65</v>
      </c>
      <c r="C44" s="319">
        <v>0</v>
      </c>
      <c r="D44" s="319">
        <v>0</v>
      </c>
      <c r="I44" s="175"/>
    </row>
    <row r="45" spans="2:4" ht="15" customHeight="1">
      <c r="B45" s="60"/>
      <c r="C45" s="320"/>
      <c r="D45" s="320"/>
    </row>
    <row r="46" spans="2:7" ht="21" customHeight="1">
      <c r="B46" s="61" t="s">
        <v>74</v>
      </c>
      <c r="C46" s="319">
        <f>SUM(C47:C49)</f>
        <v>6762.22793</v>
      </c>
      <c r="D46" s="319">
        <f>SUM(D47:D49)</f>
        <v>26541.74463</v>
      </c>
      <c r="G46" s="175"/>
    </row>
    <row r="47" spans="2:4" ht="15">
      <c r="B47" s="22" t="s">
        <v>91</v>
      </c>
      <c r="C47" s="321">
        <v>0</v>
      </c>
      <c r="D47" s="321">
        <f>ROUND(+C47*$E$9,5)</f>
        <v>0</v>
      </c>
    </row>
    <row r="48" spans="2:4" ht="15">
      <c r="B48" s="22" t="s">
        <v>85</v>
      </c>
      <c r="C48" s="321">
        <v>6762.22793</v>
      </c>
      <c r="D48" s="321">
        <f>ROUND(+C48*$E$9,5)</f>
        <v>26541.74463</v>
      </c>
    </row>
    <row r="49" spans="2:4" ht="15">
      <c r="B49" s="22" t="s">
        <v>237</v>
      </c>
      <c r="C49" s="465">
        <v>0</v>
      </c>
      <c r="D49" s="317">
        <f>ROUND(+C49*$E$9,5)</f>
        <v>0</v>
      </c>
    </row>
    <row r="50" spans="2:4" ht="9.75" customHeight="1">
      <c r="B50" s="23"/>
      <c r="C50" s="320"/>
      <c r="D50" s="320"/>
    </row>
    <row r="51" spans="2:4" ht="15" customHeight="1">
      <c r="B51" s="540" t="s">
        <v>14</v>
      </c>
      <c r="C51" s="543">
        <f>+C46+C44</f>
        <v>6762.22793</v>
      </c>
      <c r="D51" s="543">
        <f>+D46+D44</f>
        <v>26541.74463</v>
      </c>
    </row>
    <row r="52" spans="2:7" ht="15" customHeight="1">
      <c r="B52" s="541"/>
      <c r="C52" s="544"/>
      <c r="D52" s="544"/>
      <c r="G52" s="176"/>
    </row>
    <row r="53" spans="2:4" ht="6" customHeight="1">
      <c r="B53" s="24"/>
      <c r="C53" s="25"/>
      <c r="D53" s="25"/>
    </row>
    <row r="54" spans="2:4" ht="15">
      <c r="B54" s="26" t="s">
        <v>238</v>
      </c>
      <c r="C54" s="445"/>
      <c r="D54" s="445"/>
    </row>
    <row r="55" spans="3:4" ht="15">
      <c r="C55" s="445"/>
      <c r="D55" s="323"/>
    </row>
    <row r="56" ht="15">
      <c r="C56" s="281"/>
    </row>
    <row r="57" ht="15">
      <c r="C57" s="277"/>
    </row>
  </sheetData>
  <sheetProtection/>
  <mergeCells count="13">
    <mergeCell ref="F5:H5"/>
    <mergeCell ref="B11:B13"/>
    <mergeCell ref="B51:B52"/>
    <mergeCell ref="C51:C52"/>
    <mergeCell ref="D51:D52"/>
    <mergeCell ref="D23:D24"/>
    <mergeCell ref="D40:D42"/>
    <mergeCell ref="B40:B42"/>
    <mergeCell ref="C40:C42"/>
    <mergeCell ref="C23:C24"/>
    <mergeCell ref="D11:D13"/>
    <mergeCell ref="B23:B24"/>
    <mergeCell ref="C11:C13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7" customWidth="1"/>
    <col min="2" max="2" width="42.7109375" style="19" customWidth="1"/>
    <col min="3" max="4" width="19.7109375" style="63" customWidth="1"/>
    <col min="5" max="5" width="9.28125" style="127" customWidth="1"/>
    <col min="6" max="6" width="13.57421875" style="63" bestFit="1" customWidth="1"/>
    <col min="7" max="7" width="17.28125" style="63" customWidth="1"/>
    <col min="8" max="11" width="11.421875" style="63" customWidth="1"/>
    <col min="12" max="16" width="11.421875" style="19" customWidth="1"/>
    <col min="17" max="16384" width="11.421875" style="17" customWidth="1"/>
  </cols>
  <sheetData>
    <row r="1" ht="15"/>
    <row r="2" ht="15"/>
    <row r="3" ht="15"/>
    <row r="4" ht="15">
      <c r="B4" s="63"/>
    </row>
    <row r="5" spans="2:12" ht="18">
      <c r="B5" s="86" t="s">
        <v>18</v>
      </c>
      <c r="C5" s="86"/>
      <c r="D5" s="86"/>
      <c r="F5" s="254"/>
      <c r="G5" s="254"/>
      <c r="H5" s="254"/>
      <c r="I5" s="254"/>
      <c r="J5" s="254"/>
      <c r="L5" s="255"/>
    </row>
    <row r="6" spans="2:12" ht="18" customHeight="1">
      <c r="B6" s="138" t="s">
        <v>264</v>
      </c>
      <c r="C6" s="138"/>
      <c r="D6" s="138"/>
      <c r="G6" s="254"/>
      <c r="I6" s="254"/>
      <c r="J6" s="254"/>
      <c r="L6" s="255"/>
    </row>
    <row r="7" spans="2:12" ht="15.75" customHeight="1">
      <c r="B7" s="136" t="s">
        <v>79</v>
      </c>
      <c r="C7" s="136"/>
      <c r="D7" s="136"/>
      <c r="F7" s="254"/>
      <c r="G7" s="254"/>
      <c r="H7" s="254"/>
      <c r="I7" s="254"/>
      <c r="J7" s="254"/>
      <c r="L7" s="255"/>
    </row>
    <row r="8" spans="2:12" ht="15.75">
      <c r="B8" s="329" t="str">
        <f>+'DGRGL-C1'!B9</f>
        <v>Al 31 de julio de 2022</v>
      </c>
      <c r="C8" s="329"/>
      <c r="D8" s="269"/>
      <c r="E8" s="315">
        <f>+Portada!I34</f>
        <v>3.925</v>
      </c>
      <c r="F8" s="254"/>
      <c r="G8" s="254"/>
      <c r="H8" s="254"/>
      <c r="I8" s="254"/>
      <c r="J8" s="254"/>
      <c r="L8" s="255"/>
    </row>
    <row r="9" spans="2:12" ht="9" customHeight="1">
      <c r="B9" s="87"/>
      <c r="C9" s="87"/>
      <c r="D9" s="87"/>
      <c r="F9" s="254"/>
      <c r="G9" s="254"/>
      <c r="H9" s="254"/>
      <c r="I9" s="254"/>
      <c r="J9" s="254"/>
      <c r="L9" s="255"/>
    </row>
    <row r="10" spans="2:12" ht="15" customHeight="1">
      <c r="B10" s="547" t="s">
        <v>124</v>
      </c>
      <c r="C10" s="532" t="s">
        <v>53</v>
      </c>
      <c r="D10" s="537" t="s">
        <v>134</v>
      </c>
      <c r="E10" s="63"/>
      <c r="F10" s="254"/>
      <c r="G10" s="254"/>
      <c r="H10" s="254"/>
      <c r="I10" s="254"/>
      <c r="J10" s="254"/>
      <c r="L10" s="255"/>
    </row>
    <row r="11" spans="2:12" ht="13.5" customHeight="1">
      <c r="B11" s="548"/>
      <c r="C11" s="533"/>
      <c r="D11" s="538"/>
      <c r="E11" s="86"/>
      <c r="F11" s="254"/>
      <c r="G11" s="254"/>
      <c r="H11" s="254"/>
      <c r="I11" s="254"/>
      <c r="J11" s="254"/>
      <c r="L11" s="255"/>
    </row>
    <row r="12" spans="2:12" ht="9" customHeight="1">
      <c r="B12" s="549"/>
      <c r="C12" s="534"/>
      <c r="D12" s="539"/>
      <c r="E12" s="63"/>
      <c r="F12" s="254"/>
      <c r="G12" s="254"/>
      <c r="H12" s="254"/>
      <c r="I12" s="254"/>
      <c r="J12" s="254"/>
      <c r="L12" s="255"/>
    </row>
    <row r="13" spans="2:12" ht="9.75" customHeight="1">
      <c r="B13" s="129"/>
      <c r="C13" s="106"/>
      <c r="D13" s="203"/>
      <c r="F13" s="254"/>
      <c r="G13" s="254"/>
      <c r="H13" s="254"/>
      <c r="I13" s="254"/>
      <c r="J13" s="254"/>
      <c r="L13" s="255"/>
    </row>
    <row r="14" spans="2:12" ht="15.75" customHeight="1">
      <c r="B14" s="198" t="s">
        <v>50</v>
      </c>
      <c r="C14" s="324">
        <f>SUM(C15:C17)</f>
        <v>550355.77347</v>
      </c>
      <c r="D14" s="324">
        <f>SUM(D15:D17)</f>
        <v>2160146.41087</v>
      </c>
      <c r="F14" s="456"/>
      <c r="G14" s="304"/>
      <c r="H14" s="304"/>
      <c r="I14" s="254"/>
      <c r="J14" s="254"/>
      <c r="L14" s="255"/>
    </row>
    <row r="15" spans="2:12" ht="16.5" customHeight="1">
      <c r="B15" s="353" t="s">
        <v>86</v>
      </c>
      <c r="C15" s="325">
        <f>+'DGRGL-C1'!C19</f>
        <v>311345.59865</v>
      </c>
      <c r="D15" s="325">
        <f>ROUND(+C15*$E$8,5)</f>
        <v>1222031.4747</v>
      </c>
      <c r="E15" s="450"/>
      <c r="F15" s="457"/>
      <c r="G15" s="305"/>
      <c r="H15" s="304"/>
      <c r="I15" s="254"/>
      <c r="J15" s="254"/>
      <c r="L15" s="255"/>
    </row>
    <row r="16" spans="2:12" ht="16.5" customHeight="1">
      <c r="B16" s="353" t="s">
        <v>85</v>
      </c>
      <c r="C16" s="325">
        <f>+'DGRGL-C1'!C16+'DGRGL-C1'!C20</f>
        <v>237375.21105</v>
      </c>
      <c r="D16" s="325">
        <f>ROUND(+C16*$E$8,5)</f>
        <v>931697.70337</v>
      </c>
      <c r="E16" s="450"/>
      <c r="F16" s="457"/>
      <c r="G16" s="254"/>
      <c r="H16" s="254"/>
      <c r="I16" s="254"/>
      <c r="J16" s="254"/>
      <c r="L16" s="255"/>
    </row>
    <row r="17" spans="2:12" ht="16.5" customHeight="1">
      <c r="B17" s="353" t="s">
        <v>237</v>
      </c>
      <c r="C17" s="465">
        <f>+'DGRGL-C1'!C21</f>
        <v>1634.96377</v>
      </c>
      <c r="D17" s="325">
        <f>ROUND(+C17*$E$8,5)</f>
        <v>6417.2328</v>
      </c>
      <c r="E17" s="450"/>
      <c r="F17" s="457"/>
      <c r="G17" s="254"/>
      <c r="H17" s="254"/>
      <c r="I17" s="254"/>
      <c r="J17" s="254"/>
      <c r="L17" s="255"/>
    </row>
    <row r="18" spans="2:12" ht="15" customHeight="1">
      <c r="B18" s="34"/>
      <c r="C18" s="325"/>
      <c r="D18" s="327"/>
      <c r="E18" s="307"/>
      <c r="F18" s="457"/>
      <c r="G18" s="254"/>
      <c r="H18" s="254"/>
      <c r="I18" s="254"/>
      <c r="J18" s="254"/>
      <c r="L18" s="255"/>
    </row>
    <row r="19" spans="2:12" ht="16.5" customHeight="1">
      <c r="B19" s="32" t="s">
        <v>49</v>
      </c>
      <c r="C19" s="324">
        <f>SUM(C20:C22)</f>
        <v>6762.22793</v>
      </c>
      <c r="D19" s="324">
        <f>SUM(D20:D22)</f>
        <v>26541.74463</v>
      </c>
      <c r="E19" s="307"/>
      <c r="F19" s="457"/>
      <c r="G19" s="306"/>
      <c r="H19" s="254"/>
      <c r="I19" s="254"/>
      <c r="J19" s="254"/>
      <c r="L19" s="255"/>
    </row>
    <row r="20" spans="2:12" ht="16.5" customHeight="1">
      <c r="B20" s="353" t="s">
        <v>86</v>
      </c>
      <c r="C20" s="351">
        <f>+'DGRGL-C1'!C47</f>
        <v>0</v>
      </c>
      <c r="D20" s="351">
        <f>ROUND(+C20*$E$8,5)</f>
        <v>0</v>
      </c>
      <c r="E20" s="307"/>
      <c r="F20" s="457"/>
      <c r="G20" s="254"/>
      <c r="I20" s="254"/>
      <c r="L20" s="255"/>
    </row>
    <row r="21" spans="2:12" ht="16.5" customHeight="1">
      <c r="B21" s="353" t="s">
        <v>85</v>
      </c>
      <c r="C21" s="325">
        <f>+'DGRGL-C1'!C48</f>
        <v>6762.22793</v>
      </c>
      <c r="D21" s="325">
        <f>ROUND(+C21*$E$8,5)</f>
        <v>26541.74463</v>
      </c>
      <c r="E21" s="307"/>
      <c r="F21" s="457"/>
      <c r="G21" s="254"/>
      <c r="I21" s="254"/>
      <c r="L21" s="255"/>
    </row>
    <row r="22" spans="2:12" ht="16.5" customHeight="1">
      <c r="B22" s="353" t="s">
        <v>237</v>
      </c>
      <c r="C22" s="351">
        <f>+'DGRGL-C1'!C49</f>
        <v>0</v>
      </c>
      <c r="D22" s="351">
        <f>ROUND(+C22*$E$8,5)</f>
        <v>0</v>
      </c>
      <c r="E22" s="307"/>
      <c r="F22" s="457"/>
      <c r="G22" s="305"/>
      <c r="H22" s="254"/>
      <c r="I22" s="254"/>
      <c r="J22" s="254"/>
      <c r="L22" s="255"/>
    </row>
    <row r="23" spans="2:12" ht="9.75" customHeight="1">
      <c r="B23" s="35"/>
      <c r="C23" s="326"/>
      <c r="D23" s="326"/>
      <c r="E23" s="307"/>
      <c r="F23" s="254"/>
      <c r="G23" s="254"/>
      <c r="H23" s="254"/>
      <c r="I23" s="254"/>
      <c r="J23" s="254"/>
      <c r="L23" s="255"/>
    </row>
    <row r="24" spans="2:12" ht="15" customHeight="1">
      <c r="B24" s="550" t="s">
        <v>57</v>
      </c>
      <c r="C24" s="545">
        <f>+C19+C14</f>
        <v>557118.0014000001</v>
      </c>
      <c r="D24" s="545">
        <f>+D19+D14</f>
        <v>2186688.1555</v>
      </c>
      <c r="F24" s="254"/>
      <c r="G24" s="254"/>
      <c r="H24" s="254"/>
      <c r="I24" s="254"/>
      <c r="J24" s="254"/>
      <c r="L24" s="255"/>
    </row>
    <row r="25" spans="2:12" ht="15" customHeight="1">
      <c r="B25" s="551"/>
      <c r="C25" s="546"/>
      <c r="D25" s="546"/>
      <c r="F25" s="254"/>
      <c r="G25" s="254"/>
      <c r="H25" s="254"/>
      <c r="I25" s="254"/>
      <c r="J25" s="254"/>
      <c r="L25" s="255"/>
    </row>
    <row r="26" spans="2:12" ht="6.75" customHeight="1">
      <c r="B26" s="36"/>
      <c r="C26" s="282"/>
      <c r="D26" s="282"/>
      <c r="F26" s="254"/>
      <c r="G26" s="254"/>
      <c r="H26" s="254"/>
      <c r="I26" s="254"/>
      <c r="J26" s="254"/>
      <c r="L26" s="255"/>
    </row>
    <row r="27" spans="2:10" ht="15">
      <c r="B27" s="26" t="s">
        <v>238</v>
      </c>
      <c r="C27" s="494"/>
      <c r="D27" s="451"/>
      <c r="F27" s="258"/>
      <c r="G27" s="258"/>
      <c r="H27" s="254"/>
      <c r="I27" s="254"/>
      <c r="J27" s="310"/>
    </row>
    <row r="28" spans="3:12" ht="15">
      <c r="C28" s="459"/>
      <c r="D28" s="459"/>
      <c r="F28" s="254"/>
      <c r="G28" s="254"/>
      <c r="H28" s="254"/>
      <c r="I28" s="254"/>
      <c r="J28" s="254"/>
      <c r="L28" s="309"/>
    </row>
    <row r="29" spans="3:12" ht="15">
      <c r="C29" s="283"/>
      <c r="F29" s="254"/>
      <c r="H29" s="254"/>
      <c r="I29" s="254"/>
      <c r="J29" s="254"/>
      <c r="L29" s="311"/>
    </row>
    <row r="30" spans="3:12" ht="15">
      <c r="C30" s="284"/>
      <c r="F30" s="254"/>
      <c r="G30" s="254"/>
      <c r="H30" s="254"/>
      <c r="I30" s="254"/>
      <c r="J30" s="254"/>
      <c r="L30" s="255"/>
    </row>
    <row r="31" spans="6:12" ht="15">
      <c r="F31" s="254"/>
      <c r="G31" s="254"/>
      <c r="H31" s="254"/>
      <c r="I31" s="254"/>
      <c r="J31" s="254"/>
      <c r="L31" s="255"/>
    </row>
    <row r="32" spans="6:12" ht="15">
      <c r="F32" s="254"/>
      <c r="G32" s="254"/>
      <c r="H32" s="254"/>
      <c r="I32" s="254"/>
      <c r="J32" s="254"/>
      <c r="L32" s="255"/>
    </row>
    <row r="33" ht="15">
      <c r="L33" s="255"/>
    </row>
  </sheetData>
  <sheetProtection/>
  <mergeCells count="6">
    <mergeCell ref="C10:C12"/>
    <mergeCell ref="D10:D12"/>
    <mergeCell ref="C24:C25"/>
    <mergeCell ref="B10:B12"/>
    <mergeCell ref="B24:B25"/>
    <mergeCell ref="D24:D25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7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2.7109375" style="19" customWidth="1"/>
    <col min="3" max="4" width="19.7109375" style="19" customWidth="1"/>
    <col min="5" max="5" width="15.140625" style="19" customWidth="1"/>
    <col min="6" max="6" width="14.28125" style="19" bestFit="1" customWidth="1"/>
    <col min="7" max="7" width="15.8515625" style="19" customWidth="1"/>
    <col min="8" max="8" width="17.00390625" style="19" customWidth="1"/>
    <col min="9" max="9" width="21.140625" style="19" customWidth="1"/>
    <col min="10" max="15" width="11.421875" style="19" customWidth="1"/>
    <col min="16" max="16384" width="11.421875" style="17" customWidth="1"/>
  </cols>
  <sheetData>
    <row r="1" ht="15"/>
    <row r="2" ht="15"/>
    <row r="3" spans="2:6" ht="15">
      <c r="B3" s="63"/>
      <c r="C3" s="63"/>
      <c r="D3" s="63"/>
      <c r="E3" s="63"/>
      <c r="F3" s="63"/>
    </row>
    <row r="4" spans="2:6" ht="15">
      <c r="B4" s="63"/>
      <c r="C4" s="63"/>
      <c r="D4" s="63"/>
      <c r="E4" s="63"/>
      <c r="F4" s="63"/>
    </row>
    <row r="5" spans="2:9" ht="18">
      <c r="B5" s="86" t="s">
        <v>19</v>
      </c>
      <c r="C5" s="86"/>
      <c r="D5" s="86"/>
      <c r="E5" s="63"/>
      <c r="F5" s="63"/>
      <c r="G5" s="255"/>
      <c r="H5" s="255"/>
      <c r="I5" s="255"/>
    </row>
    <row r="6" spans="2:12" ht="18" customHeight="1">
      <c r="B6" s="138" t="s">
        <v>263</v>
      </c>
      <c r="C6" s="138"/>
      <c r="D6" s="138"/>
      <c r="E6" s="138"/>
      <c r="G6" s="254"/>
      <c r="I6" s="254"/>
      <c r="J6" s="63"/>
      <c r="K6" s="63"/>
      <c r="L6" s="63"/>
    </row>
    <row r="7" spans="2:12" ht="15.75">
      <c r="B7" s="136" t="s">
        <v>64</v>
      </c>
      <c r="C7" s="136"/>
      <c r="D7" s="136"/>
      <c r="E7" s="63"/>
      <c r="F7" s="63"/>
      <c r="G7" s="254"/>
      <c r="H7" s="254"/>
      <c r="I7" s="254"/>
      <c r="J7" s="63"/>
      <c r="K7" s="63"/>
      <c r="L7" s="63"/>
    </row>
    <row r="8" spans="2:12" ht="15.75">
      <c r="B8" s="334" t="s">
        <v>54</v>
      </c>
      <c r="C8" s="334"/>
      <c r="D8" s="334"/>
      <c r="E8" s="63"/>
      <c r="F8" s="63"/>
      <c r="G8" s="254"/>
      <c r="H8" s="254"/>
      <c r="I8" s="254"/>
      <c r="J8" s="63"/>
      <c r="K8" s="63"/>
      <c r="L8" s="63"/>
    </row>
    <row r="9" spans="2:12" ht="15.75">
      <c r="B9" s="329" t="str">
        <f>+'DGRGL-C1'!B9</f>
        <v>Al 31 de julio de 2022</v>
      </c>
      <c r="C9" s="329"/>
      <c r="D9" s="270"/>
      <c r="E9" s="315">
        <f>+Portada!I34</f>
        <v>3.925</v>
      </c>
      <c r="F9" s="63"/>
      <c r="G9" s="254"/>
      <c r="H9" s="254"/>
      <c r="I9" s="254"/>
      <c r="J9" s="63"/>
      <c r="K9" s="63"/>
      <c r="L9" s="63"/>
    </row>
    <row r="10" spans="2:12" ht="6.75" customHeight="1">
      <c r="B10" s="128"/>
      <c r="C10" s="128"/>
      <c r="D10" s="128"/>
      <c r="E10" s="63"/>
      <c r="F10" s="63"/>
      <c r="G10" s="63"/>
      <c r="H10" s="63"/>
      <c r="I10" s="63"/>
      <c r="J10" s="63"/>
      <c r="K10" s="63"/>
      <c r="L10" s="63"/>
    </row>
    <row r="11" spans="2:12" ht="15" customHeight="1">
      <c r="B11" s="529" t="s">
        <v>268</v>
      </c>
      <c r="C11" s="532" t="s">
        <v>53</v>
      </c>
      <c r="D11" s="537" t="s">
        <v>134</v>
      </c>
      <c r="E11" s="63"/>
      <c r="F11" s="63"/>
      <c r="G11" s="63"/>
      <c r="H11" s="63"/>
      <c r="I11" s="63"/>
      <c r="J11" s="63"/>
      <c r="K11" s="63"/>
      <c r="L11" s="63"/>
    </row>
    <row r="12" spans="2:12" ht="13.5" customHeight="1">
      <c r="B12" s="530"/>
      <c r="C12" s="533"/>
      <c r="D12" s="538"/>
      <c r="E12" s="86"/>
      <c r="F12" s="63"/>
      <c r="G12" s="182"/>
      <c r="H12" s="63"/>
      <c r="I12" s="63"/>
      <c r="J12" s="63"/>
      <c r="K12" s="63"/>
      <c r="L12" s="63"/>
    </row>
    <row r="13" spans="2:12" ht="9" customHeight="1">
      <c r="B13" s="531"/>
      <c r="C13" s="534"/>
      <c r="D13" s="539"/>
      <c r="E13" s="63"/>
      <c r="F13" s="63"/>
      <c r="G13" s="63"/>
      <c r="H13" s="63"/>
      <c r="I13" s="63"/>
      <c r="J13" s="63"/>
      <c r="K13" s="63"/>
      <c r="L13" s="63"/>
    </row>
    <row r="14" spans="2:6" ht="9.75" customHeight="1">
      <c r="B14" s="129"/>
      <c r="C14" s="106"/>
      <c r="D14" s="106"/>
      <c r="E14" s="63"/>
      <c r="F14" s="63"/>
    </row>
    <row r="15" spans="2:8" ht="16.5">
      <c r="B15" s="198" t="s">
        <v>87</v>
      </c>
      <c r="C15" s="330">
        <f>+C17</f>
        <v>0</v>
      </c>
      <c r="D15" s="330">
        <f>+D17</f>
        <v>0</v>
      </c>
      <c r="E15" s="63"/>
      <c r="H15" s="209"/>
    </row>
    <row r="16" spans="2:5" ht="6" customHeight="1" hidden="1">
      <c r="B16" s="198"/>
      <c r="C16" s="330"/>
      <c r="D16" s="330"/>
      <c r="E16" s="63"/>
    </row>
    <row r="17" spans="2:5" ht="15.75" hidden="1">
      <c r="B17" s="199" t="s">
        <v>88</v>
      </c>
      <c r="C17" s="331">
        <v>0</v>
      </c>
      <c r="D17" s="331">
        <f>+C17*$E$9</f>
        <v>0</v>
      </c>
      <c r="E17" s="63"/>
    </row>
    <row r="18" spans="2:5" ht="15" customHeight="1">
      <c r="B18" s="199"/>
      <c r="C18" s="331"/>
      <c r="D18" s="331"/>
      <c r="E18" s="63"/>
    </row>
    <row r="19" spans="2:6" ht="16.5">
      <c r="B19" s="198" t="s">
        <v>111</v>
      </c>
      <c r="C19" s="330">
        <f>SUM(C20:C22)</f>
        <v>550355.77347</v>
      </c>
      <c r="D19" s="330">
        <f>SUM(D20:D22)</f>
        <v>2160146.41087</v>
      </c>
      <c r="E19" s="113"/>
      <c r="F19" s="113"/>
    </row>
    <row r="20" spans="2:4" ht="15.75">
      <c r="B20" s="353" t="s">
        <v>89</v>
      </c>
      <c r="C20" s="465">
        <f>+'DGRGL-C1'!C19</f>
        <v>311345.59865</v>
      </c>
      <c r="D20" s="331">
        <f>ROUND(+C20*$E$9,5)</f>
        <v>1222031.4747</v>
      </c>
    </row>
    <row r="21" spans="2:4" ht="15.75">
      <c r="B21" s="353" t="s">
        <v>85</v>
      </c>
      <c r="C21" s="325">
        <f>+'DGRGL-C1'!C16+'DGRGL-C1'!C20</f>
        <v>237375.21105</v>
      </c>
      <c r="D21" s="331">
        <f>ROUND(+C21*$E$9,5)</f>
        <v>931697.70337</v>
      </c>
    </row>
    <row r="22" spans="2:4" ht="15.75">
      <c r="B22" s="353" t="s">
        <v>239</v>
      </c>
      <c r="C22" s="465">
        <f>+'DGRGL-C1'!C21</f>
        <v>1634.96377</v>
      </c>
      <c r="D22" s="331">
        <f>ROUND(+C22*$E$9,5)</f>
        <v>6417.2328</v>
      </c>
    </row>
    <row r="23" spans="2:4" ht="9.75" customHeight="1">
      <c r="B23" s="33"/>
      <c r="C23" s="332"/>
      <c r="D23" s="331"/>
    </row>
    <row r="24" spans="2:8" ht="15" customHeight="1">
      <c r="B24" s="550" t="s">
        <v>57</v>
      </c>
      <c r="C24" s="553">
        <f>+C19+C15</f>
        <v>550355.77347</v>
      </c>
      <c r="D24" s="553">
        <f>+D19+D15</f>
        <v>2160146.41087</v>
      </c>
      <c r="G24" s="177"/>
      <c r="H24" s="177"/>
    </row>
    <row r="25" spans="2:8" ht="15" customHeight="1">
      <c r="B25" s="551"/>
      <c r="C25" s="554"/>
      <c r="D25" s="554"/>
      <c r="G25" s="177"/>
      <c r="H25" s="177"/>
    </row>
    <row r="26" spans="2:4" ht="4.5" customHeight="1">
      <c r="B26" s="555"/>
      <c r="C26" s="555"/>
      <c r="D26" s="555"/>
    </row>
    <row r="27" spans="2:4" ht="15" customHeight="1">
      <c r="B27" s="26" t="s">
        <v>142</v>
      </c>
      <c r="C27" s="468"/>
      <c r="D27" s="39"/>
    </row>
    <row r="28" spans="2:4" ht="15">
      <c r="B28" s="26" t="s">
        <v>143</v>
      </c>
      <c r="C28" s="113"/>
      <c r="D28" s="177"/>
    </row>
    <row r="29" spans="2:8" ht="15">
      <c r="B29" s="26" t="s">
        <v>240</v>
      </c>
      <c r="C29" s="398"/>
      <c r="D29" s="398"/>
      <c r="E29" s="399"/>
      <c r="G29" s="183"/>
      <c r="H29" s="96"/>
    </row>
    <row r="30" spans="2:8" ht="15">
      <c r="B30" s="397"/>
      <c r="C30" s="400"/>
      <c r="D30" s="400"/>
      <c r="E30" s="399"/>
      <c r="G30" s="177"/>
      <c r="H30" s="177"/>
    </row>
    <row r="31" spans="2:5" ht="15">
      <c r="B31" s="399"/>
      <c r="C31" s="399"/>
      <c r="D31" s="399"/>
      <c r="E31" s="399"/>
    </row>
    <row r="32" spans="2:5" ht="15">
      <c r="B32" s="399"/>
      <c r="C32" s="399"/>
      <c r="D32" s="399"/>
      <c r="E32" s="399"/>
    </row>
    <row r="33" spans="2:4" ht="18">
      <c r="B33" s="46" t="s">
        <v>105</v>
      </c>
      <c r="C33" s="46"/>
      <c r="D33" s="46"/>
    </row>
    <row r="34" spans="2:5" ht="18">
      <c r="B34" s="138" t="s">
        <v>263</v>
      </c>
      <c r="C34" s="138"/>
      <c r="D34" s="138"/>
      <c r="E34" s="138"/>
    </row>
    <row r="35" spans="2:4" ht="15.75">
      <c r="B35" s="136" t="s">
        <v>66</v>
      </c>
      <c r="C35" s="136"/>
      <c r="D35" s="136"/>
    </row>
    <row r="36" spans="2:4" ht="15" customHeight="1">
      <c r="B36" s="334" t="s">
        <v>54</v>
      </c>
      <c r="C36" s="334"/>
      <c r="D36" s="334"/>
    </row>
    <row r="37" spans="2:4" ht="15" customHeight="1">
      <c r="B37" s="329" t="str">
        <f>+B9</f>
        <v>Al 31 de julio de 2022</v>
      </c>
      <c r="C37" s="329"/>
      <c r="D37" s="57"/>
    </row>
    <row r="38" spans="2:4" ht="9" customHeight="1">
      <c r="B38" s="38"/>
      <c r="C38" s="38"/>
      <c r="D38" s="38"/>
    </row>
    <row r="39" spans="2:4" ht="15" customHeight="1">
      <c r="B39" s="529" t="s">
        <v>130</v>
      </c>
      <c r="C39" s="532" t="s">
        <v>53</v>
      </c>
      <c r="D39" s="537" t="s">
        <v>134</v>
      </c>
    </row>
    <row r="40" spans="2:7" ht="13.5" customHeight="1">
      <c r="B40" s="530"/>
      <c r="C40" s="533"/>
      <c r="D40" s="538"/>
      <c r="E40" s="46"/>
      <c r="G40" s="182"/>
    </row>
    <row r="41" spans="2:4" ht="9" customHeight="1">
      <c r="B41" s="531"/>
      <c r="C41" s="534"/>
      <c r="D41" s="539"/>
    </row>
    <row r="42" spans="2:4" ht="9.75" customHeight="1">
      <c r="B42" s="30"/>
      <c r="C42" s="31"/>
      <c r="D42" s="31"/>
    </row>
    <row r="43" spans="2:4" ht="16.5">
      <c r="B43" s="32" t="s">
        <v>67</v>
      </c>
      <c r="C43" s="330">
        <v>0</v>
      </c>
      <c r="D43" s="330">
        <v>0</v>
      </c>
    </row>
    <row r="44" spans="2:5" ht="15" customHeight="1">
      <c r="B44" s="33"/>
      <c r="C44" s="331"/>
      <c r="D44" s="331"/>
      <c r="E44" s="85"/>
    </row>
    <row r="45" spans="2:8" ht="16.5">
      <c r="B45" s="32" t="s">
        <v>68</v>
      </c>
      <c r="C45" s="330">
        <f>SUM(C46:C48)</f>
        <v>6762.22793</v>
      </c>
      <c r="D45" s="330">
        <f>SUM(D46:D48)</f>
        <v>26541.74463</v>
      </c>
      <c r="E45" s="85"/>
      <c r="G45" s="177"/>
      <c r="H45" s="177"/>
    </row>
    <row r="46" spans="2:5" ht="15.75">
      <c r="B46" s="353" t="s">
        <v>90</v>
      </c>
      <c r="C46" s="465">
        <v>0</v>
      </c>
      <c r="D46" s="331">
        <f>ROUND(+C46*$E$9,5)</f>
        <v>0</v>
      </c>
      <c r="E46" s="40"/>
    </row>
    <row r="47" spans="2:5" ht="15.75">
      <c r="B47" s="353" t="s">
        <v>85</v>
      </c>
      <c r="C47" s="325">
        <f>+'DGRGL-C1'!C48</f>
        <v>6762.22793</v>
      </c>
      <c r="D47" s="331">
        <f>ROUND(+C47*$E$9,5)</f>
        <v>26541.74463</v>
      </c>
      <c r="E47" s="40"/>
    </row>
    <row r="48" spans="2:5" ht="15.75">
      <c r="B48" s="353" t="s">
        <v>237</v>
      </c>
      <c r="C48" s="465">
        <v>0</v>
      </c>
      <c r="D48" s="331">
        <f>ROUND(+C48*$E$9,5)</f>
        <v>0</v>
      </c>
      <c r="E48" s="256"/>
    </row>
    <row r="49" spans="2:5" ht="9.75" customHeight="1">
      <c r="B49" s="37"/>
      <c r="C49" s="333"/>
      <c r="D49" s="333"/>
      <c r="E49" s="85"/>
    </row>
    <row r="50" spans="2:4" ht="15" customHeight="1">
      <c r="B50" s="550" t="s">
        <v>57</v>
      </c>
      <c r="C50" s="553">
        <f>+C45+C43</f>
        <v>6762.22793</v>
      </c>
      <c r="D50" s="553">
        <f>+D45+D43</f>
        <v>26541.74463</v>
      </c>
    </row>
    <row r="51" spans="2:4" ht="15" customHeight="1">
      <c r="B51" s="551"/>
      <c r="C51" s="554"/>
      <c r="D51" s="554"/>
    </row>
    <row r="52" spans="2:4" ht="5.25" customHeight="1">
      <c r="B52" s="552"/>
      <c r="C52" s="552"/>
      <c r="D52" s="552"/>
    </row>
    <row r="53" spans="2:4" ht="15">
      <c r="B53" s="26" t="s">
        <v>238</v>
      </c>
      <c r="C53" s="460"/>
      <c r="D53" s="401"/>
    </row>
    <row r="54" spans="2:4" ht="15.75">
      <c r="B54" s="402"/>
      <c r="C54" s="401"/>
      <c r="D54" s="401"/>
    </row>
    <row r="55" spans="2:4" ht="15.75">
      <c r="B55" s="402"/>
      <c r="C55" s="399"/>
      <c r="D55" s="399"/>
    </row>
    <row r="56" spans="2:4" ht="15">
      <c r="B56" s="399"/>
      <c r="C56" s="399"/>
      <c r="D56" s="399"/>
    </row>
    <row r="57" spans="2:4" ht="15">
      <c r="B57" s="399"/>
      <c r="C57" s="399"/>
      <c r="D57" s="399"/>
    </row>
    <row r="58" spans="2:4" ht="15">
      <c r="B58" s="399"/>
      <c r="C58" s="399"/>
      <c r="D58" s="399"/>
    </row>
    <row r="59" spans="2:4" ht="15">
      <c r="B59" s="399"/>
      <c r="C59" s="399"/>
      <c r="D59" s="399"/>
    </row>
    <row r="60" spans="2:4" ht="15">
      <c r="B60" s="399"/>
      <c r="C60" s="399"/>
      <c r="D60" s="399"/>
    </row>
    <row r="61" spans="2:4" ht="15">
      <c r="B61" s="399"/>
      <c r="C61" s="399"/>
      <c r="D61" s="399"/>
    </row>
    <row r="62" spans="2:4" ht="15">
      <c r="B62" s="399"/>
      <c r="C62" s="399"/>
      <c r="D62" s="399"/>
    </row>
    <row r="63" spans="2:4" ht="15">
      <c r="B63" s="399"/>
      <c r="C63" s="399"/>
      <c r="D63" s="399"/>
    </row>
    <row r="64" spans="2:4" ht="15">
      <c r="B64" s="399"/>
      <c r="C64" s="399"/>
      <c r="D64" s="399"/>
    </row>
    <row r="65" spans="2:4" ht="15">
      <c r="B65" s="399"/>
      <c r="C65" s="399"/>
      <c r="D65" s="399"/>
    </row>
    <row r="66" spans="2:4" ht="15">
      <c r="B66" s="399"/>
      <c r="C66" s="399"/>
      <c r="D66" s="399"/>
    </row>
    <row r="67" spans="2:4" ht="15">
      <c r="B67" s="399"/>
      <c r="C67" s="399"/>
      <c r="D67" s="399"/>
    </row>
    <row r="68" spans="2:4" ht="15">
      <c r="B68" s="399"/>
      <c r="C68" s="399"/>
      <c r="D68" s="399"/>
    </row>
    <row r="69" spans="2:4" ht="15">
      <c r="B69" s="399"/>
      <c r="C69" s="399"/>
      <c r="D69" s="399"/>
    </row>
    <row r="70" spans="2:4" ht="15">
      <c r="B70" s="399"/>
      <c r="C70" s="399"/>
      <c r="D70" s="399"/>
    </row>
  </sheetData>
  <sheetProtection/>
  <mergeCells count="14">
    <mergeCell ref="B11:B13"/>
    <mergeCell ref="D39:D41"/>
    <mergeCell ref="B24:B25"/>
    <mergeCell ref="C39:C41"/>
    <mergeCell ref="D24:D25"/>
    <mergeCell ref="C11:C13"/>
    <mergeCell ref="B26:D26"/>
    <mergeCell ref="D11:D13"/>
    <mergeCell ref="B52:D52"/>
    <mergeCell ref="B50:B51"/>
    <mergeCell ref="C50:C51"/>
    <mergeCell ref="D50:D51"/>
    <mergeCell ref="B39:B41"/>
    <mergeCell ref="C24:C25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7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55.8515625" style="19" customWidth="1"/>
    <col min="3" max="4" width="19.7109375" style="19" customWidth="1"/>
    <col min="5" max="5" width="11.421875" style="19" customWidth="1"/>
    <col min="6" max="6" width="13.140625" style="19" bestFit="1" customWidth="1"/>
    <col min="7" max="7" width="14.421875" style="19" bestFit="1" customWidth="1"/>
    <col min="8" max="8" width="26.140625" style="19" customWidth="1"/>
    <col min="9" max="9" width="14.28125" style="19" customWidth="1"/>
    <col min="10" max="16" width="11.421875" style="19" customWidth="1"/>
    <col min="17" max="16384" width="11.421875" style="17" customWidth="1"/>
  </cols>
  <sheetData>
    <row r="1" ht="15"/>
    <row r="2" ht="15"/>
    <row r="3" ht="15"/>
    <row r="4" spans="2:5" ht="15">
      <c r="B4" s="63"/>
      <c r="C4" s="63"/>
      <c r="D4" s="63"/>
      <c r="E4" s="63"/>
    </row>
    <row r="5" spans="2:9" ht="18">
      <c r="B5" s="86" t="s">
        <v>20</v>
      </c>
      <c r="C5" s="87"/>
      <c r="D5" s="87"/>
      <c r="E5" s="63"/>
      <c r="H5" s="255"/>
      <c r="I5" s="255"/>
    </row>
    <row r="6" spans="2:9" ht="18" customHeight="1">
      <c r="B6" s="138" t="s">
        <v>263</v>
      </c>
      <c r="C6" s="138"/>
      <c r="D6" s="138"/>
      <c r="E6" s="138"/>
      <c r="G6" s="63"/>
      <c r="H6" s="254"/>
      <c r="I6" s="255"/>
    </row>
    <row r="7" spans="2:9" ht="15.75">
      <c r="B7" s="136" t="s">
        <v>64</v>
      </c>
      <c r="C7" s="136"/>
      <c r="D7" s="136"/>
      <c r="E7" s="63"/>
      <c r="F7" s="63"/>
      <c r="G7" s="63"/>
      <c r="H7" s="254"/>
      <c r="I7" s="255"/>
    </row>
    <row r="8" spans="2:9" ht="15.75" customHeight="1">
      <c r="B8" s="334" t="s">
        <v>102</v>
      </c>
      <c r="C8" s="334"/>
      <c r="D8" s="334"/>
      <c r="E8" s="63"/>
      <c r="F8" s="63"/>
      <c r="G8" s="63"/>
      <c r="I8" s="255"/>
    </row>
    <row r="9" spans="2:9" ht="15.75">
      <c r="B9" s="329" t="str">
        <f>+'DGRGL-C1'!B9</f>
        <v>Al 31 de julio de 2022</v>
      </c>
      <c r="C9" s="329"/>
      <c r="D9" s="270"/>
      <c r="E9" s="315">
        <f>+Portada!I34</f>
        <v>3.925</v>
      </c>
      <c r="F9" s="63"/>
      <c r="G9" s="63"/>
      <c r="H9" s="211"/>
      <c r="I9" s="211"/>
    </row>
    <row r="10" spans="2:9" ht="8.25" customHeight="1">
      <c r="B10" s="87"/>
      <c r="C10" s="87"/>
      <c r="D10" s="87"/>
      <c r="E10" s="63"/>
      <c r="H10" s="211"/>
      <c r="I10" s="211"/>
    </row>
    <row r="11" spans="2:9" ht="15" customHeight="1">
      <c r="B11" s="474" t="s">
        <v>269</v>
      </c>
      <c r="C11" s="532" t="s">
        <v>53</v>
      </c>
      <c r="D11" s="537" t="s">
        <v>134</v>
      </c>
      <c r="E11" s="63"/>
      <c r="H11" s="211"/>
      <c r="I11" s="211"/>
    </row>
    <row r="12" spans="2:9" ht="13.5" customHeight="1">
      <c r="B12" s="548" t="s">
        <v>32</v>
      </c>
      <c r="C12" s="533"/>
      <c r="D12" s="538"/>
      <c r="E12" s="86"/>
      <c r="G12" s="182"/>
      <c r="H12" s="211"/>
      <c r="I12" s="211"/>
    </row>
    <row r="13" spans="2:9" ht="9" customHeight="1">
      <c r="B13" s="549"/>
      <c r="C13" s="534"/>
      <c r="D13" s="539"/>
      <c r="E13" s="63"/>
      <c r="H13" s="211"/>
      <c r="I13" s="211"/>
    </row>
    <row r="14" spans="2:9" ht="9.75" customHeight="1">
      <c r="B14" s="88"/>
      <c r="C14" s="271"/>
      <c r="D14" s="273"/>
      <c r="E14" s="63"/>
      <c r="H14" s="211"/>
      <c r="I14" s="211"/>
    </row>
    <row r="15" spans="2:9" ht="16.5">
      <c r="B15" s="130" t="s">
        <v>119</v>
      </c>
      <c r="C15" s="335">
        <f>SUM(C16:C18)</f>
        <v>402958.10645</v>
      </c>
      <c r="D15" s="335">
        <f>SUM(D16:D18)</f>
        <v>1581610.5678200002</v>
      </c>
      <c r="E15" s="63"/>
      <c r="G15" s="211"/>
      <c r="H15" s="211"/>
      <c r="I15" s="211"/>
    </row>
    <row r="16" spans="2:9" ht="15.75">
      <c r="B16" s="339" t="s">
        <v>90</v>
      </c>
      <c r="C16" s="482">
        <v>180343.85573</v>
      </c>
      <c r="D16" s="331">
        <f>ROUND(+C16*$E$9,5)</f>
        <v>707849.63374</v>
      </c>
      <c r="E16" s="451"/>
      <c r="F16" s="453"/>
      <c r="G16" s="213"/>
      <c r="H16" s="211"/>
      <c r="I16" s="211"/>
    </row>
    <row r="17" spans="2:9" ht="15.75">
      <c r="B17" s="339" t="s">
        <v>85</v>
      </c>
      <c r="C17" s="482">
        <v>220979.28695</v>
      </c>
      <c r="D17" s="331">
        <f>ROUND(+C17*$E$9,5)</f>
        <v>867343.70128</v>
      </c>
      <c r="E17" s="451"/>
      <c r="F17" s="453"/>
      <c r="G17" s="213"/>
      <c r="H17" s="211"/>
      <c r="I17" s="211"/>
    </row>
    <row r="18" spans="2:9" ht="15.75">
      <c r="B18" s="339" t="s">
        <v>241</v>
      </c>
      <c r="C18" s="482">
        <v>1634.96377</v>
      </c>
      <c r="D18" s="331">
        <f>ROUND(+C18*$E$9,5)</f>
        <v>6417.2328</v>
      </c>
      <c r="E18" s="451"/>
      <c r="F18" s="453"/>
      <c r="G18" s="213"/>
      <c r="H18" s="211"/>
      <c r="I18" s="211"/>
    </row>
    <row r="19" spans="2:7" ht="15" customHeight="1">
      <c r="B19" s="43"/>
      <c r="C19" s="331"/>
      <c r="D19" s="337"/>
      <c r="F19" s="451"/>
      <c r="G19" s="211"/>
    </row>
    <row r="20" spans="2:7" ht="16.5">
      <c r="B20" s="44" t="s">
        <v>56</v>
      </c>
      <c r="C20" s="335">
        <f>+C21+C22</f>
        <v>147397.66702</v>
      </c>
      <c r="D20" s="335">
        <f>+D21+D22</f>
        <v>578535.84305</v>
      </c>
      <c r="F20" s="452"/>
      <c r="G20" s="211"/>
    </row>
    <row r="21" spans="2:7" ht="15.75">
      <c r="B21" s="339" t="s">
        <v>242</v>
      </c>
      <c r="C21" s="331">
        <f>+C25+C30+C35</f>
        <v>131001.74292</v>
      </c>
      <c r="D21" s="331">
        <f>+D25+D30+D35</f>
        <v>514181.84096</v>
      </c>
      <c r="F21" s="212"/>
      <c r="G21" s="213"/>
    </row>
    <row r="22" spans="2:7" ht="15.75">
      <c r="B22" s="339" t="s">
        <v>85</v>
      </c>
      <c r="C22" s="331">
        <f>+C26+C31+C36</f>
        <v>16395.9241</v>
      </c>
      <c r="D22" s="331">
        <f>+D26+D31+D36</f>
        <v>64354.00209</v>
      </c>
      <c r="G22" s="214"/>
    </row>
    <row r="23" spans="2:7" ht="9.75" customHeight="1">
      <c r="B23" s="43"/>
      <c r="C23" s="333"/>
      <c r="D23" s="337"/>
      <c r="G23" s="211"/>
    </row>
    <row r="24" spans="2:7" ht="15.75">
      <c r="B24" s="340" t="s">
        <v>35</v>
      </c>
      <c r="C24" s="342">
        <f>SUM(C25:C27)</f>
        <v>21242.58344</v>
      </c>
      <c r="D24" s="342">
        <f>SUM(D25:D27)</f>
        <v>83377.14</v>
      </c>
      <c r="G24" s="211"/>
    </row>
    <row r="25" spans="2:7" ht="15">
      <c r="B25" s="41" t="s">
        <v>91</v>
      </c>
      <c r="C25" s="483">
        <v>21242.58344</v>
      </c>
      <c r="D25" s="341">
        <f>ROUND(+C25*$E$9,5)</f>
        <v>83377.14</v>
      </c>
      <c r="G25" s="211"/>
    </row>
    <row r="26" spans="2:7" ht="15">
      <c r="B26" s="41" t="s">
        <v>85</v>
      </c>
      <c r="C26" s="333">
        <v>0</v>
      </c>
      <c r="D26" s="341">
        <f>ROUND(+C26*$E$9,5)</f>
        <v>0</v>
      </c>
      <c r="G26" s="211"/>
    </row>
    <row r="27" spans="2:7" ht="15">
      <c r="B27" s="41" t="s">
        <v>239</v>
      </c>
      <c r="C27" s="333">
        <v>0</v>
      </c>
      <c r="D27" s="341">
        <f>ROUND(+C27*$E$9,5)</f>
        <v>0</v>
      </c>
      <c r="G27" s="211"/>
    </row>
    <row r="28" spans="2:7" ht="9.75" customHeight="1">
      <c r="B28" s="43"/>
      <c r="C28" s="333"/>
      <c r="D28" s="337"/>
      <c r="G28" s="211"/>
    </row>
    <row r="29" spans="2:7" ht="15.75">
      <c r="B29" s="340" t="s">
        <v>176</v>
      </c>
      <c r="C29" s="342">
        <f>SUM(C30:C32)</f>
        <v>116235.11118</v>
      </c>
      <c r="D29" s="342">
        <f>SUM(D30:D32)</f>
        <v>456222.81138</v>
      </c>
      <c r="G29" s="211"/>
    </row>
    <row r="30" spans="2:7" ht="15">
      <c r="B30" s="41" t="s">
        <v>90</v>
      </c>
      <c r="C30" s="483">
        <v>99839.18708</v>
      </c>
      <c r="D30" s="341">
        <f>ROUND(+C30*$E$9,5)</f>
        <v>391868.80929</v>
      </c>
      <c r="G30" s="211"/>
    </row>
    <row r="31" spans="2:7" ht="15">
      <c r="B31" s="41" t="s">
        <v>85</v>
      </c>
      <c r="C31" s="483">
        <v>16395.9241</v>
      </c>
      <c r="D31" s="341">
        <f>ROUND(+C31*$E$9,5)</f>
        <v>64354.00209</v>
      </c>
      <c r="G31" s="211"/>
    </row>
    <row r="32" spans="2:7" ht="15">
      <c r="B32" s="41" t="s">
        <v>239</v>
      </c>
      <c r="C32" s="333">
        <v>0</v>
      </c>
      <c r="D32" s="341">
        <f>ROUND(+C32*$E$9,5)</f>
        <v>0</v>
      </c>
      <c r="G32" s="211"/>
    </row>
    <row r="33" spans="2:7" ht="9.75" customHeight="1">
      <c r="B33" s="43"/>
      <c r="C33" s="333"/>
      <c r="D33" s="337"/>
      <c r="G33" s="211"/>
    </row>
    <row r="34" spans="2:7" ht="15.75">
      <c r="B34" s="443" t="s">
        <v>177</v>
      </c>
      <c r="C34" s="342">
        <f>SUM(C35:C37)</f>
        <v>9919.9724</v>
      </c>
      <c r="D34" s="342">
        <f>SUM(D35:D37)</f>
        <v>38935.89167</v>
      </c>
      <c r="G34" s="211"/>
    </row>
    <row r="35" spans="2:7" ht="15">
      <c r="B35" s="41" t="s">
        <v>91</v>
      </c>
      <c r="C35" s="483">
        <v>9919.9724</v>
      </c>
      <c r="D35" s="341">
        <f>ROUND(+C35*$E$9,5)</f>
        <v>38935.89167</v>
      </c>
      <c r="G35" s="211"/>
    </row>
    <row r="36" spans="2:4" ht="15">
      <c r="B36" s="41" t="s">
        <v>92</v>
      </c>
      <c r="C36" s="333">
        <v>0</v>
      </c>
      <c r="D36" s="341">
        <f>ROUND(+C36*$E$9,5)</f>
        <v>0</v>
      </c>
    </row>
    <row r="37" spans="2:4" ht="15">
      <c r="B37" s="41" t="s">
        <v>239</v>
      </c>
      <c r="C37" s="333">
        <v>0</v>
      </c>
      <c r="D37" s="341">
        <f>ROUND(+C37*$E$9,5)</f>
        <v>0</v>
      </c>
    </row>
    <row r="38" spans="2:4" ht="9.75" customHeight="1">
      <c r="B38" s="42"/>
      <c r="C38" s="336"/>
      <c r="D38" s="338"/>
    </row>
    <row r="39" spans="2:4" ht="15" customHeight="1">
      <c r="B39" s="550" t="s">
        <v>14</v>
      </c>
      <c r="C39" s="553">
        <f>+C20+C15</f>
        <v>550355.77347</v>
      </c>
      <c r="D39" s="553">
        <f>+D20+D15</f>
        <v>2160146.4108700003</v>
      </c>
    </row>
    <row r="40" spans="2:7" ht="15" customHeight="1">
      <c r="B40" s="551"/>
      <c r="C40" s="554"/>
      <c r="D40" s="554"/>
      <c r="F40" s="113"/>
      <c r="G40" s="113"/>
    </row>
    <row r="41" ht="4.5" customHeight="1"/>
    <row r="42" spans="2:4" ht="15">
      <c r="B42" s="469" t="s">
        <v>144</v>
      </c>
      <c r="C42" s="498"/>
      <c r="D42" s="492"/>
    </row>
    <row r="43" spans="2:4" ht="15">
      <c r="B43" s="26" t="s">
        <v>240</v>
      </c>
      <c r="C43" s="491"/>
      <c r="D43" s="26"/>
    </row>
    <row r="44" spans="2:4" ht="15">
      <c r="B44" s="558" t="s">
        <v>243</v>
      </c>
      <c r="C44" s="558"/>
      <c r="D44" s="558"/>
    </row>
    <row r="45" spans="2:5" ht="15">
      <c r="B45" s="403"/>
      <c r="C45" s="404"/>
      <c r="D45" s="405"/>
      <c r="E45" s="399"/>
    </row>
    <row r="46" spans="2:7" ht="15">
      <c r="B46" s="403"/>
      <c r="C46" s="405"/>
      <c r="D46" s="405"/>
      <c r="E46" s="399"/>
      <c r="F46" s="177"/>
      <c r="G46" s="177"/>
    </row>
    <row r="47" spans="2:5" ht="15">
      <c r="B47" s="399"/>
      <c r="C47" s="399"/>
      <c r="D47" s="399"/>
      <c r="E47" s="399"/>
    </row>
    <row r="48" spans="2:4" ht="18">
      <c r="B48" s="46" t="s">
        <v>106</v>
      </c>
      <c r="C48" s="47"/>
      <c r="D48" s="47"/>
    </row>
    <row r="49" spans="2:5" ht="18">
      <c r="B49" s="138" t="s">
        <v>263</v>
      </c>
      <c r="C49" s="138"/>
      <c r="D49" s="138"/>
      <c r="E49" s="138"/>
    </row>
    <row r="50" spans="2:5" ht="15" customHeight="1">
      <c r="B50" s="136" t="s">
        <v>66</v>
      </c>
      <c r="C50" s="136"/>
      <c r="D50" s="136"/>
      <c r="E50" s="62"/>
    </row>
    <row r="51" spans="2:5" ht="15" customHeight="1">
      <c r="B51" s="334" t="s">
        <v>102</v>
      </c>
      <c r="C51" s="334"/>
      <c r="D51" s="334"/>
      <c r="E51" s="62"/>
    </row>
    <row r="52" spans="2:4" ht="15" customHeight="1">
      <c r="B52" s="329" t="str">
        <f>+B9</f>
        <v>Al 31 de julio de 2022</v>
      </c>
      <c r="C52" s="329"/>
      <c r="D52" s="57"/>
    </row>
    <row r="53" spans="2:4" ht="6.75" customHeight="1">
      <c r="B53" s="47"/>
      <c r="C53" s="47"/>
      <c r="D53" s="47"/>
    </row>
    <row r="54" spans="2:9" ht="15" customHeight="1">
      <c r="B54" s="444" t="s">
        <v>178</v>
      </c>
      <c r="C54" s="532" t="s">
        <v>53</v>
      </c>
      <c r="D54" s="537" t="s">
        <v>134</v>
      </c>
      <c r="H54" s="177"/>
      <c r="I54" s="177"/>
    </row>
    <row r="55" spans="2:7" ht="13.5" customHeight="1">
      <c r="B55" s="556" t="s">
        <v>179</v>
      </c>
      <c r="C55" s="533"/>
      <c r="D55" s="538"/>
      <c r="E55" s="46"/>
      <c r="G55" s="182"/>
    </row>
    <row r="56" spans="2:4" ht="9" customHeight="1">
      <c r="B56" s="557"/>
      <c r="C56" s="534"/>
      <c r="D56" s="539"/>
    </row>
    <row r="57" spans="2:4" ht="9.75" customHeight="1">
      <c r="B57" s="48"/>
      <c r="C57" s="49"/>
      <c r="D57" s="50"/>
    </row>
    <row r="58" spans="2:4" ht="19.5" customHeight="1">
      <c r="B58" s="44" t="s">
        <v>55</v>
      </c>
      <c r="C58" s="335">
        <f>SUM(C59:C61)</f>
        <v>6762.22793</v>
      </c>
      <c r="D58" s="335">
        <f>SUM(D59:D61)</f>
        <v>26541.744625249998</v>
      </c>
    </row>
    <row r="59" spans="2:4" ht="15.75">
      <c r="B59" s="45" t="s">
        <v>89</v>
      </c>
      <c r="C59" s="331">
        <v>0</v>
      </c>
      <c r="D59" s="331">
        <f>+C59*$E$9</f>
        <v>0</v>
      </c>
    </row>
    <row r="60" spans="2:4" ht="15.75">
      <c r="B60" s="45" t="s">
        <v>85</v>
      </c>
      <c r="C60" s="331">
        <v>6762.22793</v>
      </c>
      <c r="D60" s="331">
        <f>+C60*$E$9</f>
        <v>26541.744625249998</v>
      </c>
    </row>
    <row r="61" spans="2:4" ht="15.75">
      <c r="B61" s="45" t="s">
        <v>237</v>
      </c>
      <c r="C61" s="331">
        <v>0</v>
      </c>
      <c r="D61" s="331">
        <f>+C61*$E$9</f>
        <v>0</v>
      </c>
    </row>
    <row r="62" spans="2:4" ht="15" customHeight="1">
      <c r="B62" s="43"/>
      <c r="C62" s="331"/>
      <c r="D62" s="337"/>
    </row>
    <row r="63" spans="2:4" ht="16.5">
      <c r="B63" s="44" t="s">
        <v>56</v>
      </c>
      <c r="C63" s="335">
        <v>0</v>
      </c>
      <c r="D63" s="335">
        <v>0</v>
      </c>
    </row>
    <row r="64" spans="2:4" ht="9.75" customHeight="1">
      <c r="B64" s="42"/>
      <c r="C64" s="336"/>
      <c r="D64" s="338"/>
    </row>
    <row r="65" spans="2:7" ht="15" customHeight="1">
      <c r="B65" s="550" t="s">
        <v>14</v>
      </c>
      <c r="C65" s="553">
        <f>+C63+C58</f>
        <v>6762.22793</v>
      </c>
      <c r="D65" s="553">
        <f>+D63+D58</f>
        <v>26541.744625249998</v>
      </c>
      <c r="F65" s="197"/>
      <c r="G65" s="197"/>
    </row>
    <row r="66" spans="2:4" ht="15" customHeight="1">
      <c r="B66" s="551"/>
      <c r="C66" s="554"/>
      <c r="D66" s="554"/>
    </row>
    <row r="67" ht="5.25" customHeight="1"/>
    <row r="68" spans="2:4" ht="15">
      <c r="B68" s="26" t="s">
        <v>238</v>
      </c>
      <c r="C68" s="406"/>
      <c r="D68" s="401"/>
    </row>
    <row r="69" spans="2:4" ht="15">
      <c r="B69" s="399"/>
      <c r="C69" s="401"/>
      <c r="D69" s="401"/>
    </row>
    <row r="70" spans="2:4" ht="15">
      <c r="B70" s="399"/>
      <c r="C70" s="407"/>
      <c r="D70" s="407"/>
    </row>
    <row r="71" spans="2:4" ht="15">
      <c r="B71" s="399"/>
      <c r="C71" s="401"/>
      <c r="D71" s="401"/>
    </row>
    <row r="72" spans="2:4" ht="15">
      <c r="B72" s="399"/>
      <c r="C72" s="399"/>
      <c r="D72" s="399"/>
    </row>
    <row r="73" spans="2:4" ht="15">
      <c r="B73" s="399"/>
      <c r="C73" s="399"/>
      <c r="D73" s="399"/>
    </row>
  </sheetData>
  <sheetProtection/>
  <mergeCells count="13">
    <mergeCell ref="C11:C13"/>
    <mergeCell ref="B44:D44"/>
    <mergeCell ref="B39:B40"/>
    <mergeCell ref="C39:C40"/>
    <mergeCell ref="D39:D40"/>
    <mergeCell ref="D11:D13"/>
    <mergeCell ref="B12:B13"/>
    <mergeCell ref="B65:B66"/>
    <mergeCell ref="C65:C66"/>
    <mergeCell ref="D65:D66"/>
    <mergeCell ref="C54:C56"/>
    <mergeCell ref="D54:D56"/>
    <mergeCell ref="B55:B56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452"/>
  <sheetViews>
    <sheetView zoomScale="80" zoomScaleNormal="80" workbookViewId="0" topLeftCell="A1">
      <selection activeCell="B5" sqref="B5"/>
    </sheetView>
  </sheetViews>
  <sheetFormatPr defaultColWidth="11.421875" defaultRowHeight="15"/>
  <cols>
    <col min="1" max="1" width="4.28125" style="63" customWidth="1"/>
    <col min="2" max="2" width="55.7109375" style="63" customWidth="1"/>
    <col min="3" max="4" width="19.7109375" style="63" customWidth="1"/>
    <col min="5" max="7" width="11.421875" style="63" customWidth="1"/>
    <col min="8" max="16384" width="11.421875" style="74" customWidth="1"/>
  </cols>
  <sheetData>
    <row r="1" ht="15"/>
    <row r="2" ht="15"/>
    <row r="3" ht="15"/>
    <row r="5" spans="2:3" ht="18">
      <c r="B5" s="86" t="s">
        <v>21</v>
      </c>
      <c r="C5" s="86"/>
    </row>
    <row r="6" spans="2:4" ht="18" customHeight="1">
      <c r="B6" s="138" t="s">
        <v>263</v>
      </c>
      <c r="C6" s="138"/>
      <c r="D6" s="138"/>
    </row>
    <row r="7" spans="2:4" ht="15.75">
      <c r="B7" s="136" t="s">
        <v>64</v>
      </c>
      <c r="C7" s="136"/>
      <c r="D7" s="136"/>
    </row>
    <row r="8" spans="2:4" ht="15.75" customHeight="1">
      <c r="B8" s="136" t="s">
        <v>84</v>
      </c>
      <c r="C8" s="136"/>
      <c r="D8" s="136"/>
    </row>
    <row r="9" spans="2:5" ht="15.75">
      <c r="B9" s="329" t="str">
        <f>+'DGRGL-C1'!B9</f>
        <v>Al 31 de julio de 2022</v>
      </c>
      <c r="C9" s="329"/>
      <c r="D9" s="269"/>
      <c r="E9" s="315">
        <f>+Portada!I34</f>
        <v>3.925</v>
      </c>
    </row>
    <row r="10" spans="2:4" ht="7.5" customHeight="1">
      <c r="B10" s="87"/>
      <c r="C10" s="87"/>
      <c r="D10" s="87"/>
    </row>
    <row r="11" spans="2:4" ht="15" customHeight="1">
      <c r="B11" s="529" t="s">
        <v>103</v>
      </c>
      <c r="C11" s="532" t="s">
        <v>53</v>
      </c>
      <c r="D11" s="537" t="s">
        <v>134</v>
      </c>
    </row>
    <row r="12" spans="2:4" ht="13.5" customHeight="1">
      <c r="B12" s="530"/>
      <c r="C12" s="533"/>
      <c r="D12" s="538"/>
    </row>
    <row r="13" spans="2:4" ht="9" customHeight="1">
      <c r="B13" s="531"/>
      <c r="C13" s="534"/>
      <c r="D13" s="539"/>
    </row>
    <row r="14" spans="2:4" ht="9" customHeight="1">
      <c r="B14" s="88"/>
      <c r="C14" s="88"/>
      <c r="D14" s="106"/>
    </row>
    <row r="15" spans="2:4" ht="15.75">
      <c r="B15" s="383" t="s">
        <v>80</v>
      </c>
      <c r="C15" s="349">
        <f>+C17</f>
        <v>311345.59865</v>
      </c>
      <c r="D15" s="349">
        <f>+D17</f>
        <v>1222031.4747000001</v>
      </c>
    </row>
    <row r="16" spans="2:4" ht="9.75" customHeight="1">
      <c r="B16" s="73"/>
      <c r="C16" s="349"/>
      <c r="D16" s="349"/>
    </row>
    <row r="17" spans="2:4" ht="15.75">
      <c r="B17" s="382" t="s">
        <v>94</v>
      </c>
      <c r="C17" s="349">
        <f>+C19</f>
        <v>311345.59865</v>
      </c>
      <c r="D17" s="349">
        <f>+D19</f>
        <v>1222031.4747000001</v>
      </c>
    </row>
    <row r="18" spans="2:4" ht="7.5" customHeight="1">
      <c r="B18" s="384"/>
      <c r="C18" s="347"/>
      <c r="D18" s="347"/>
    </row>
    <row r="19" spans="2:4" ht="15">
      <c r="B19" s="355" t="s">
        <v>145</v>
      </c>
      <c r="C19" s="347">
        <f>SUM(C20:C21)</f>
        <v>311345.59865</v>
      </c>
      <c r="D19" s="347">
        <f>SUM(D20:D21)</f>
        <v>1222031.4747000001</v>
      </c>
    </row>
    <row r="20" spans="2:4" ht="15">
      <c r="B20" s="354" t="s">
        <v>147</v>
      </c>
      <c r="C20" s="348">
        <v>209810.73462</v>
      </c>
      <c r="D20" s="348">
        <f>ROUND(+C20*$E$9,5)</f>
        <v>823507.13338</v>
      </c>
    </row>
    <row r="21" spans="2:4" ht="15">
      <c r="B21" s="354" t="s">
        <v>146</v>
      </c>
      <c r="C21" s="348">
        <v>101534.86403</v>
      </c>
      <c r="D21" s="348">
        <f>ROUND(+C21*$E$9,5)</f>
        <v>398524.34132</v>
      </c>
    </row>
    <row r="22" spans="2:4" ht="12" customHeight="1">
      <c r="B22" s="67"/>
      <c r="C22" s="344"/>
      <c r="D22" s="347"/>
    </row>
    <row r="23" spans="2:4" ht="15.75">
      <c r="B23" s="383" t="s">
        <v>81</v>
      </c>
      <c r="C23" s="343">
        <f>+C25+C31</f>
        <v>237374.91105</v>
      </c>
      <c r="D23" s="349">
        <f>+D25+D31</f>
        <v>931696.5258700001</v>
      </c>
    </row>
    <row r="24" spans="2:4" ht="9.75" customHeight="1">
      <c r="B24" s="383"/>
      <c r="C24" s="343"/>
      <c r="D24" s="349"/>
    </row>
    <row r="25" spans="2:4" ht="15.75">
      <c r="B25" s="382" t="s">
        <v>93</v>
      </c>
      <c r="C25" s="343">
        <f>+C27</f>
        <v>16395.9241</v>
      </c>
      <c r="D25" s="349">
        <f>+D27</f>
        <v>64354.00209</v>
      </c>
    </row>
    <row r="26" spans="2:4" ht="7.5" customHeight="1">
      <c r="B26" s="385"/>
      <c r="C26" s="343"/>
      <c r="D26" s="349"/>
    </row>
    <row r="27" spans="2:4" ht="15">
      <c r="B27" s="355" t="s">
        <v>51</v>
      </c>
      <c r="C27" s="344">
        <f>SUM(C28:C29)</f>
        <v>16395.9241</v>
      </c>
      <c r="D27" s="350">
        <f>SUM(D28:D29)</f>
        <v>64354.00209</v>
      </c>
    </row>
    <row r="28" spans="2:4" ht="15">
      <c r="B28" s="354" t="s">
        <v>149</v>
      </c>
      <c r="C28" s="348">
        <v>15784.8272</v>
      </c>
      <c r="D28" s="348">
        <f>ROUND(+C28*$E$9,5)</f>
        <v>61955.44676</v>
      </c>
    </row>
    <row r="29" spans="2:4" ht="15">
      <c r="B29" s="354" t="s">
        <v>150</v>
      </c>
      <c r="C29" s="348">
        <v>611.0969</v>
      </c>
      <c r="D29" s="348">
        <f>ROUND(+C29*$E$9,5)</f>
        <v>2398.55533</v>
      </c>
    </row>
    <row r="30" spans="2:4" ht="7.5" customHeight="1">
      <c r="B30" s="384"/>
      <c r="C30" s="344"/>
      <c r="D30" s="347"/>
    </row>
    <row r="31" spans="2:4" ht="15.75">
      <c r="B31" s="382" t="s">
        <v>94</v>
      </c>
      <c r="C31" s="343">
        <f>+C33+C40+C44</f>
        <v>220978.98695</v>
      </c>
      <c r="D31" s="349">
        <f>+D33+D40+D44+D48</f>
        <v>867342.5237800002</v>
      </c>
    </row>
    <row r="32" spans="2:4" ht="7.5" customHeight="1">
      <c r="B32" s="387"/>
      <c r="C32" s="346"/>
      <c r="D32" s="351"/>
    </row>
    <row r="33" spans="2:6" ht="15">
      <c r="B33" s="355" t="s">
        <v>148</v>
      </c>
      <c r="C33" s="344">
        <f>SUM(C34:C38)</f>
        <v>83732.13640999999</v>
      </c>
      <c r="D33" s="347">
        <f>SUM(D34:D38)</f>
        <v>328648.63542</v>
      </c>
      <c r="F33" s="223"/>
    </row>
    <row r="34" spans="2:6" ht="15">
      <c r="B34" s="354" t="s">
        <v>270</v>
      </c>
      <c r="C34" s="348">
        <v>60094.46029</v>
      </c>
      <c r="D34" s="348">
        <f>ROUND(+C34*$E$9,5)</f>
        <v>235870.75664</v>
      </c>
      <c r="F34" s="223"/>
    </row>
    <row r="35" spans="2:6" ht="15">
      <c r="B35" s="354" t="s">
        <v>229</v>
      </c>
      <c r="C35" s="348">
        <v>22748.67764</v>
      </c>
      <c r="D35" s="348">
        <f>ROUND(+C35*$E$9,5)</f>
        <v>89288.55974</v>
      </c>
      <c r="F35" s="223"/>
    </row>
    <row r="36" spans="2:6" ht="15">
      <c r="B36" s="354" t="s">
        <v>157</v>
      </c>
      <c r="C36" s="348">
        <v>511.23455</v>
      </c>
      <c r="D36" s="348">
        <f>ROUND(+C36*$E$9,5)</f>
        <v>2006.59561</v>
      </c>
      <c r="F36" s="223"/>
    </row>
    <row r="37" spans="2:6" ht="15">
      <c r="B37" s="354" t="s">
        <v>280</v>
      </c>
      <c r="C37" s="348">
        <v>347.98134</v>
      </c>
      <c r="D37" s="348">
        <f>ROUND(+C37*$E$9,5)</f>
        <v>1365.82676</v>
      </c>
      <c r="F37" s="223"/>
    </row>
    <row r="38" spans="1:7" ht="15">
      <c r="A38" s="74"/>
      <c r="B38" s="354" t="s">
        <v>216</v>
      </c>
      <c r="C38" s="348">
        <v>29.78259</v>
      </c>
      <c r="D38" s="348">
        <f>ROUND(+C38*$E$9,5)</f>
        <v>116.89667</v>
      </c>
      <c r="F38" s="223"/>
      <c r="G38" s="74"/>
    </row>
    <row r="39" spans="1:7" ht="7.5" customHeight="1">
      <c r="A39" s="74"/>
      <c r="B39" s="67"/>
      <c r="C39" s="347"/>
      <c r="D39" s="347"/>
      <c r="E39" s="74"/>
      <c r="F39" s="458"/>
      <c r="G39" s="74"/>
    </row>
    <row r="40" spans="1:7" ht="15">
      <c r="A40" s="74"/>
      <c r="B40" s="355" t="s">
        <v>151</v>
      </c>
      <c r="C40" s="347">
        <f>SUM(C41:C42)</f>
        <v>2286.22182</v>
      </c>
      <c r="D40" s="347">
        <f>SUM(D41:D42)</f>
        <v>8973.42064</v>
      </c>
      <c r="E40" s="74"/>
      <c r="F40" s="74"/>
      <c r="G40" s="74"/>
    </row>
    <row r="41" spans="1:7" ht="15">
      <c r="A41" s="74"/>
      <c r="B41" s="354" t="s">
        <v>152</v>
      </c>
      <c r="C41" s="477">
        <v>2286.22182</v>
      </c>
      <c r="D41" s="348">
        <f>ROUND(+C41*$E$9,5)</f>
        <v>8973.42064</v>
      </c>
      <c r="F41" s="74"/>
      <c r="G41" s="74"/>
    </row>
    <row r="42" spans="1:7" ht="15" hidden="1">
      <c r="A42" s="74"/>
      <c r="B42" s="354" t="s">
        <v>153</v>
      </c>
      <c r="C42" s="348">
        <v>0</v>
      </c>
      <c r="D42" s="348">
        <f>ROUND(+C42*$E$9,5)</f>
        <v>0</v>
      </c>
      <c r="E42" s="74"/>
      <c r="F42" s="74"/>
      <c r="G42" s="74"/>
    </row>
    <row r="43" spans="1:7" ht="7.5" customHeight="1">
      <c r="A43" s="74"/>
      <c r="B43" s="388"/>
      <c r="C43" s="348"/>
      <c r="D43" s="348"/>
      <c r="E43" s="74"/>
      <c r="F43" s="74"/>
      <c r="G43" s="74"/>
    </row>
    <row r="44" spans="2:4" ht="15">
      <c r="B44" s="355" t="s">
        <v>183</v>
      </c>
      <c r="C44" s="347">
        <f>SUM(C45:C46)</f>
        <v>134960.62872</v>
      </c>
      <c r="D44" s="347">
        <f>SUM(D45:D46)</f>
        <v>529720.4677200001</v>
      </c>
    </row>
    <row r="45" spans="2:4" ht="15">
      <c r="B45" s="354" t="s">
        <v>154</v>
      </c>
      <c r="C45" s="348">
        <v>107707.08489</v>
      </c>
      <c r="D45" s="348">
        <f>ROUND(+C45*$E$9,5)</f>
        <v>422750.30819</v>
      </c>
    </row>
    <row r="46" spans="2:4" ht="15">
      <c r="B46" s="354" t="s">
        <v>208</v>
      </c>
      <c r="C46" s="348">
        <v>27253.54383</v>
      </c>
      <c r="D46" s="348">
        <f>ROUND(+C46*$E$9,5)</f>
        <v>106970.15953</v>
      </c>
    </row>
    <row r="47" spans="2:4" ht="15" hidden="1">
      <c r="B47" s="70"/>
      <c r="C47" s="347"/>
      <c r="D47" s="347"/>
    </row>
    <row r="48" spans="2:4" ht="15" hidden="1">
      <c r="B48" s="67" t="s">
        <v>82</v>
      </c>
      <c r="C48" s="347">
        <f>+C50+C49</f>
        <v>0</v>
      </c>
      <c r="D48" s="347">
        <f>+D50+D49</f>
        <v>0</v>
      </c>
    </row>
    <row r="49" spans="2:4" ht="15" hidden="1">
      <c r="B49" s="70" t="s">
        <v>83</v>
      </c>
      <c r="C49" s="348">
        <v>0</v>
      </c>
      <c r="D49" s="348">
        <f>+C49*$E$9</f>
        <v>0</v>
      </c>
    </row>
    <row r="50" spans="2:4" ht="15" hidden="1">
      <c r="B50" s="70" t="s">
        <v>120</v>
      </c>
      <c r="C50" s="348"/>
      <c r="D50" s="348">
        <f>+C50*$E$9</f>
        <v>0</v>
      </c>
    </row>
    <row r="51" spans="2:4" ht="12" customHeight="1">
      <c r="B51" s="70"/>
      <c r="C51" s="348"/>
      <c r="D51" s="348"/>
    </row>
    <row r="52" spans="2:4" ht="15.75">
      <c r="B52" s="383" t="s">
        <v>244</v>
      </c>
      <c r="C52" s="343">
        <f>+C54</f>
        <v>1635.26377</v>
      </c>
      <c r="D52" s="349">
        <f>+D54</f>
        <v>6418.4103</v>
      </c>
    </row>
    <row r="53" spans="2:4" ht="9.75" customHeight="1">
      <c r="B53" s="383"/>
      <c r="C53" s="343"/>
      <c r="D53" s="349"/>
    </row>
    <row r="54" spans="2:4" ht="15.75">
      <c r="B54" s="382" t="s">
        <v>94</v>
      </c>
      <c r="C54" s="343">
        <f>+C56</f>
        <v>1635.26377</v>
      </c>
      <c r="D54" s="349">
        <f>+D56</f>
        <v>6418.4103</v>
      </c>
    </row>
    <row r="55" spans="2:4" ht="7.5" customHeight="1">
      <c r="B55" s="385"/>
      <c r="C55" s="343"/>
      <c r="D55" s="349"/>
    </row>
    <row r="56" spans="2:4" ht="15">
      <c r="B56" s="355" t="s">
        <v>245</v>
      </c>
      <c r="C56" s="344">
        <f>SUM(C57:C57)</f>
        <v>1635.26377</v>
      </c>
      <c r="D56" s="350">
        <f>SUM(D57:D57)</f>
        <v>6418.4103</v>
      </c>
    </row>
    <row r="57" spans="2:4" ht="15">
      <c r="B57" s="354" t="s">
        <v>154</v>
      </c>
      <c r="C57" s="477">
        <v>1635.26377</v>
      </c>
      <c r="D57" s="348">
        <f>ROUND(+C57*$E$9,5)</f>
        <v>6418.4103</v>
      </c>
    </row>
    <row r="58" spans="2:4" ht="8.25" customHeight="1">
      <c r="B58" s="388"/>
      <c r="C58" s="348"/>
      <c r="D58" s="352"/>
    </row>
    <row r="59" spans="2:4" ht="15" customHeight="1">
      <c r="B59" s="561" t="s">
        <v>16</v>
      </c>
      <c r="C59" s="553">
        <f>+C23+C15+C52</f>
        <v>550355.77347</v>
      </c>
      <c r="D59" s="553">
        <f>+D23+D15+D52</f>
        <v>2160146.4108700003</v>
      </c>
    </row>
    <row r="60" spans="2:4" ht="15" customHeight="1">
      <c r="B60" s="562"/>
      <c r="C60" s="554"/>
      <c r="D60" s="554"/>
    </row>
    <row r="61" spans="2:4" ht="7.5" customHeight="1">
      <c r="B61" s="107"/>
      <c r="C61" s="89"/>
      <c r="D61" s="89"/>
    </row>
    <row r="62" spans="1:7" s="109" customFormat="1" ht="15" customHeight="1">
      <c r="A62" s="64"/>
      <c r="B62" s="108" t="s">
        <v>114</v>
      </c>
      <c r="C62" s="499"/>
      <c r="D62" s="90"/>
      <c r="E62" s="64"/>
      <c r="F62" s="64"/>
      <c r="G62" s="64"/>
    </row>
    <row r="63" spans="2:4" ht="6.75" customHeight="1">
      <c r="B63" s="110"/>
      <c r="C63" s="204"/>
      <c r="D63" s="204"/>
    </row>
    <row r="64" spans="2:4" ht="15" customHeight="1">
      <c r="B64" s="91" t="s">
        <v>155</v>
      </c>
      <c r="C64" s="186"/>
      <c r="D64" s="186"/>
    </row>
    <row r="65" spans="2:4" ht="15" customHeight="1">
      <c r="B65" s="91" t="s">
        <v>156</v>
      </c>
      <c r="C65" s="91"/>
      <c r="D65" s="91"/>
    </row>
    <row r="66" spans="2:4" ht="15" customHeight="1">
      <c r="B66" s="91" t="s">
        <v>182</v>
      </c>
      <c r="C66" s="91"/>
      <c r="D66" s="91"/>
    </row>
    <row r="67" spans="1:7" ht="15" customHeight="1">
      <c r="A67" s="74"/>
      <c r="B67" s="356"/>
      <c r="C67" s="170"/>
      <c r="D67" s="170"/>
      <c r="F67" s="74"/>
      <c r="G67" s="74"/>
    </row>
    <row r="68" spans="1:7" ht="15" customHeight="1">
      <c r="A68" s="74"/>
      <c r="C68" s="91"/>
      <c r="D68" s="91"/>
      <c r="F68" s="74"/>
      <c r="G68" s="74"/>
    </row>
    <row r="69" spans="1:7" ht="15">
      <c r="A69" s="74"/>
      <c r="B69" s="408"/>
      <c r="C69" s="408"/>
      <c r="D69" s="408"/>
      <c r="E69" s="408"/>
      <c r="F69" s="74"/>
      <c r="G69" s="74"/>
    </row>
    <row r="70" spans="1:7" ht="15">
      <c r="A70" s="74"/>
      <c r="B70" s="408"/>
      <c r="C70" s="409"/>
      <c r="D70" s="408"/>
      <c r="E70" s="408"/>
      <c r="F70" s="74"/>
      <c r="G70" s="74"/>
    </row>
    <row r="71" spans="1:7" ht="15">
      <c r="A71" s="74"/>
      <c r="B71" s="410"/>
      <c r="C71" s="411"/>
      <c r="D71" s="411"/>
      <c r="E71" s="408"/>
      <c r="F71" s="74"/>
      <c r="G71" s="74"/>
    </row>
    <row r="72" spans="1:7" ht="15">
      <c r="A72" s="74"/>
      <c r="B72" s="408"/>
      <c r="C72" s="411"/>
      <c r="D72" s="411"/>
      <c r="E72" s="408"/>
      <c r="F72" s="74"/>
      <c r="G72" s="74"/>
    </row>
    <row r="73" spans="1:7" ht="18">
      <c r="A73" s="74"/>
      <c r="B73" s="86" t="s">
        <v>107</v>
      </c>
      <c r="C73" s="86"/>
      <c r="D73" s="86"/>
      <c r="F73" s="74"/>
      <c r="G73" s="74"/>
    </row>
    <row r="74" spans="1:7" ht="18">
      <c r="A74" s="74"/>
      <c r="B74" s="138" t="s">
        <v>263</v>
      </c>
      <c r="C74" s="138"/>
      <c r="D74" s="138"/>
      <c r="F74" s="74"/>
      <c r="G74" s="74"/>
    </row>
    <row r="75" spans="1:7" ht="15" customHeight="1">
      <c r="A75" s="74"/>
      <c r="B75" s="136" t="s">
        <v>66</v>
      </c>
      <c r="C75" s="136"/>
      <c r="D75" s="136"/>
      <c r="F75" s="74"/>
      <c r="G75" s="74"/>
    </row>
    <row r="76" spans="1:7" ht="15.75" customHeight="1">
      <c r="A76" s="74"/>
      <c r="B76" s="136" t="s">
        <v>84</v>
      </c>
      <c r="C76" s="136"/>
      <c r="D76" s="136"/>
      <c r="F76" s="74"/>
      <c r="G76" s="74"/>
    </row>
    <row r="77" spans="1:7" ht="15.75" customHeight="1">
      <c r="A77" s="74"/>
      <c r="B77" s="329" t="str">
        <f>+B9</f>
        <v>Al 31 de julio de 2022</v>
      </c>
      <c r="C77" s="329"/>
      <c r="D77" s="269"/>
      <c r="F77" s="74"/>
      <c r="G77" s="74"/>
    </row>
    <row r="78" spans="1:7" ht="7.5" customHeight="1">
      <c r="A78" s="74"/>
      <c r="B78" s="87"/>
      <c r="C78" s="87"/>
      <c r="D78" s="87"/>
      <c r="F78" s="74"/>
      <c r="G78" s="74"/>
    </row>
    <row r="79" spans="1:7" ht="15" customHeight="1">
      <c r="A79" s="74"/>
      <c r="B79" s="529" t="s">
        <v>103</v>
      </c>
      <c r="C79" s="532" t="s">
        <v>53</v>
      </c>
      <c r="D79" s="537" t="s">
        <v>134</v>
      </c>
      <c r="F79" s="74"/>
      <c r="G79" s="74"/>
    </row>
    <row r="80" spans="1:7" ht="13.5" customHeight="1">
      <c r="A80" s="74"/>
      <c r="B80" s="530"/>
      <c r="C80" s="533"/>
      <c r="D80" s="538"/>
      <c r="F80" s="74"/>
      <c r="G80" s="74"/>
    </row>
    <row r="81" spans="2:5" s="74" customFormat="1" ht="9" customHeight="1">
      <c r="B81" s="531"/>
      <c r="C81" s="534"/>
      <c r="D81" s="539"/>
      <c r="E81" s="63"/>
    </row>
    <row r="82" spans="2:4" s="74" customFormat="1" ht="11.25" customHeight="1" hidden="1">
      <c r="B82" s="88"/>
      <c r="C82" s="88"/>
      <c r="D82" s="106"/>
    </row>
    <row r="83" spans="2:4" s="74" customFormat="1" ht="18" customHeight="1" hidden="1">
      <c r="B83" s="73" t="s">
        <v>69</v>
      </c>
      <c r="C83" s="65">
        <f>+C84</f>
        <v>0</v>
      </c>
      <c r="D83" s="66">
        <f>+D84</f>
        <v>0</v>
      </c>
    </row>
    <row r="84" spans="2:4" s="74" customFormat="1" ht="15.75" customHeight="1" hidden="1">
      <c r="B84" s="67" t="s">
        <v>70</v>
      </c>
      <c r="C84" s="68">
        <f>+C85</f>
        <v>0</v>
      </c>
      <c r="D84" s="69">
        <f>+D85</f>
        <v>0</v>
      </c>
    </row>
    <row r="85" spans="2:4" s="74" customFormat="1" ht="16.5" customHeight="1" hidden="1">
      <c r="B85" s="70" t="s">
        <v>58</v>
      </c>
      <c r="C85" s="71">
        <v>0</v>
      </c>
      <c r="D85" s="72">
        <f>+C85/$E$9</f>
        <v>0</v>
      </c>
    </row>
    <row r="86" spans="2:4" s="74" customFormat="1" ht="9.75" customHeight="1">
      <c r="B86" s="111"/>
      <c r="C86" s="68"/>
      <c r="D86" s="69"/>
    </row>
    <row r="87" spans="2:4" s="74" customFormat="1" ht="18" customHeight="1">
      <c r="B87" s="383" t="s">
        <v>80</v>
      </c>
      <c r="C87" s="343">
        <f>+C89</f>
        <v>0</v>
      </c>
      <c r="D87" s="349">
        <f>+D89</f>
        <v>0</v>
      </c>
    </row>
    <row r="88" spans="2:4" s="74" customFormat="1" ht="9.75" customHeight="1">
      <c r="B88" s="383"/>
      <c r="C88" s="343"/>
      <c r="D88" s="349"/>
    </row>
    <row r="89" spans="2:4" s="74" customFormat="1" ht="18" customHeight="1">
      <c r="B89" s="389" t="s">
        <v>94</v>
      </c>
      <c r="C89" s="343">
        <v>0</v>
      </c>
      <c r="D89" s="349">
        <v>0</v>
      </c>
    </row>
    <row r="90" spans="2:4" s="74" customFormat="1" ht="12" customHeight="1">
      <c r="B90" s="384"/>
      <c r="C90" s="343"/>
      <c r="D90" s="349"/>
    </row>
    <row r="91" spans="2:4" s="74" customFormat="1" ht="18" customHeight="1">
      <c r="B91" s="383" t="s">
        <v>81</v>
      </c>
      <c r="C91" s="343">
        <f>+C93</f>
        <v>6762.227929999999</v>
      </c>
      <c r="D91" s="349">
        <f>+D93</f>
        <v>26541.74463</v>
      </c>
    </row>
    <row r="92" spans="2:4" s="74" customFormat="1" ht="9.75" customHeight="1">
      <c r="B92" s="383"/>
      <c r="C92" s="343"/>
      <c r="D92" s="349"/>
    </row>
    <row r="93" spans="2:4" s="74" customFormat="1" ht="18" customHeight="1">
      <c r="B93" s="389" t="s">
        <v>94</v>
      </c>
      <c r="C93" s="343">
        <f>+C95+C100+C103</f>
        <v>6762.227929999999</v>
      </c>
      <c r="D93" s="349">
        <f>+D95+D100+D103</f>
        <v>26541.74463</v>
      </c>
    </row>
    <row r="94" spans="2:4" s="74" customFormat="1" ht="7.5" customHeight="1">
      <c r="B94" s="384"/>
      <c r="C94" s="343"/>
      <c r="D94" s="349"/>
    </row>
    <row r="95" spans="2:4" s="74" customFormat="1" ht="15.75" customHeight="1">
      <c r="B95" s="355" t="s">
        <v>148</v>
      </c>
      <c r="C95" s="344">
        <f>SUM(C96:C98)</f>
        <v>4784.58509</v>
      </c>
      <c r="D95" s="347">
        <f>SUM(D96:D98)</f>
        <v>18779.49648</v>
      </c>
    </row>
    <row r="96" spans="2:5" s="74" customFormat="1" ht="15.75" customHeight="1">
      <c r="B96" s="354" t="s">
        <v>157</v>
      </c>
      <c r="C96" s="345">
        <v>3031.55246</v>
      </c>
      <c r="D96" s="348">
        <f>ROUND(+C96*$E$9,5)</f>
        <v>11898.84341</v>
      </c>
      <c r="E96" s="63"/>
    </row>
    <row r="97" spans="2:5" s="74" customFormat="1" ht="15.75" customHeight="1">
      <c r="B97" s="354" t="s">
        <v>272</v>
      </c>
      <c r="C97" s="345">
        <v>1753.03263</v>
      </c>
      <c r="D97" s="348">
        <f>ROUND(+C97*$E$9,5)</f>
        <v>6880.65307</v>
      </c>
      <c r="E97" s="63"/>
    </row>
    <row r="98" spans="2:5" s="74" customFormat="1" ht="15.75" customHeight="1" hidden="1">
      <c r="B98" s="354" t="s">
        <v>279</v>
      </c>
      <c r="C98" s="345">
        <v>0</v>
      </c>
      <c r="D98" s="348">
        <f>ROUND(+C98*$E$9,5)</f>
        <v>0</v>
      </c>
      <c r="E98" s="63"/>
    </row>
    <row r="99" spans="2:4" s="74" customFormat="1" ht="7.5" customHeight="1">
      <c r="B99" s="388"/>
      <c r="C99" s="345"/>
      <c r="D99" s="348"/>
    </row>
    <row r="100" spans="2:4" s="74" customFormat="1" ht="15" customHeight="1">
      <c r="B100" s="355" t="s">
        <v>151</v>
      </c>
      <c r="C100" s="344">
        <f>SUM(C101:C101)</f>
        <v>1977.64284</v>
      </c>
      <c r="D100" s="347">
        <f>SUM(D101:D101)</f>
        <v>7762.24815</v>
      </c>
    </row>
    <row r="101" spans="2:5" s="74" customFormat="1" ht="15.75" customHeight="1">
      <c r="B101" s="354" t="s">
        <v>152</v>
      </c>
      <c r="C101" s="345">
        <v>1977.64284</v>
      </c>
      <c r="D101" s="348">
        <f>ROUND(+C101*$E$9,5)</f>
        <v>7762.24815</v>
      </c>
      <c r="E101" s="63"/>
    </row>
    <row r="102" spans="2:4" s="74" customFormat="1" ht="7.5" customHeight="1">
      <c r="B102" s="388"/>
      <c r="C102" s="345"/>
      <c r="D102" s="347"/>
    </row>
    <row r="103" spans="2:4" s="74" customFormat="1" ht="15.75" customHeight="1">
      <c r="B103" s="355" t="s">
        <v>158</v>
      </c>
      <c r="C103" s="344">
        <v>0</v>
      </c>
      <c r="D103" s="347">
        <v>0</v>
      </c>
    </row>
    <row r="104" spans="2:4" s="74" customFormat="1" ht="15.75" customHeight="1" hidden="1">
      <c r="B104" s="70" t="s">
        <v>127</v>
      </c>
      <c r="C104" s="345">
        <v>0</v>
      </c>
      <c r="D104" s="348">
        <f>+C104*$E$9</f>
        <v>0</v>
      </c>
    </row>
    <row r="105" spans="2:4" s="74" customFormat="1" ht="12" customHeight="1">
      <c r="B105" s="70"/>
      <c r="C105" s="345"/>
      <c r="D105" s="348"/>
    </row>
    <row r="106" spans="2:4" s="74" customFormat="1" ht="15.75" customHeight="1">
      <c r="B106" s="383" t="s">
        <v>244</v>
      </c>
      <c r="C106" s="343">
        <f>+C108</f>
        <v>0</v>
      </c>
      <c r="D106" s="349">
        <f>+D108</f>
        <v>0</v>
      </c>
    </row>
    <row r="107" spans="2:4" s="74" customFormat="1" ht="9.75" customHeight="1">
      <c r="B107" s="70"/>
      <c r="C107" s="345"/>
      <c r="D107" s="348"/>
    </row>
    <row r="108" spans="2:4" s="74" customFormat="1" ht="15.75" customHeight="1">
      <c r="B108" s="382" t="s">
        <v>94</v>
      </c>
      <c r="C108" s="343">
        <f>+C110</f>
        <v>0</v>
      </c>
      <c r="D108" s="349">
        <f>+D110</f>
        <v>0</v>
      </c>
    </row>
    <row r="109" spans="2:4" s="74" customFormat="1" ht="9.75" customHeight="1">
      <c r="B109" s="385"/>
      <c r="C109" s="343"/>
      <c r="D109" s="349"/>
    </row>
    <row r="110" spans="2:4" s="74" customFormat="1" ht="15.75" customHeight="1">
      <c r="B110" s="386" t="s">
        <v>245</v>
      </c>
      <c r="C110" s="344">
        <v>0</v>
      </c>
      <c r="D110" s="350">
        <v>0</v>
      </c>
    </row>
    <row r="111" spans="2:4" s="74" customFormat="1" ht="9.75" customHeight="1">
      <c r="B111" s="70"/>
      <c r="C111" s="345"/>
      <c r="D111" s="347"/>
    </row>
    <row r="112" spans="2:4" s="74" customFormat="1" ht="15" customHeight="1">
      <c r="B112" s="559" t="s">
        <v>16</v>
      </c>
      <c r="C112" s="553">
        <f>+C91+C87+C106</f>
        <v>6762.227929999999</v>
      </c>
      <c r="D112" s="553">
        <f>+D91+D87+D106</f>
        <v>26541.74463</v>
      </c>
    </row>
    <row r="113" spans="2:4" s="74" customFormat="1" ht="15" customHeight="1">
      <c r="B113" s="560"/>
      <c r="C113" s="554"/>
      <c r="D113" s="554"/>
    </row>
    <row r="114" spans="2:4" s="74" customFormat="1" ht="7.5" customHeight="1">
      <c r="B114" s="107"/>
      <c r="C114" s="89"/>
      <c r="D114" s="89"/>
    </row>
    <row r="115" spans="2:4" s="74" customFormat="1" ht="17.25" customHeight="1">
      <c r="B115" s="108" t="s">
        <v>114</v>
      </c>
      <c r="C115" s="478"/>
      <c r="D115" s="187"/>
    </row>
    <row r="116" spans="2:4" s="74" customFormat="1" ht="6.75" customHeight="1">
      <c r="B116" s="108"/>
      <c r="C116" s="89"/>
      <c r="D116" s="89"/>
    </row>
    <row r="117" spans="2:4" s="74" customFormat="1" ht="15">
      <c r="B117" s="509"/>
      <c r="C117" s="509"/>
      <c r="D117" s="509"/>
    </row>
    <row r="118" spans="2:4" s="74" customFormat="1" ht="15">
      <c r="B118" s="509"/>
      <c r="C118" s="509"/>
      <c r="D118" s="509"/>
    </row>
    <row r="119" spans="2:4" s="74" customFormat="1" ht="15">
      <c r="B119" s="408"/>
      <c r="C119" s="412"/>
      <c r="D119" s="412"/>
    </row>
    <row r="120" spans="2:4" s="74" customFormat="1" ht="15">
      <c r="B120" s="408"/>
      <c r="C120" s="401"/>
      <c r="D120" s="401"/>
    </row>
    <row r="121" spans="2:4" s="74" customFormat="1" ht="15">
      <c r="B121" s="408"/>
      <c r="C121" s="398"/>
      <c r="D121" s="398"/>
    </row>
    <row r="122" spans="2:4" s="74" customFormat="1" ht="15">
      <c r="B122" s="408"/>
      <c r="C122" s="408"/>
      <c r="D122" s="408"/>
    </row>
    <row r="123" spans="2:4" s="74" customFormat="1" ht="15">
      <c r="B123" s="408"/>
      <c r="C123" s="400"/>
      <c r="D123" s="400"/>
    </row>
    <row r="124" spans="2:4" s="74" customFormat="1" ht="15">
      <c r="B124" s="408"/>
      <c r="C124" s="408"/>
      <c r="D124" s="408"/>
    </row>
    <row r="125" spans="2:4" s="74" customFormat="1" ht="15">
      <c r="B125" s="408"/>
      <c r="C125" s="408"/>
      <c r="D125" s="408"/>
    </row>
    <row r="126" spans="2:4" s="74" customFormat="1" ht="15">
      <c r="B126" s="408"/>
      <c r="C126" s="408"/>
      <c r="D126" s="408"/>
    </row>
    <row r="127" spans="2:4" s="74" customFormat="1" ht="15">
      <c r="B127" s="408"/>
      <c r="C127" s="408"/>
      <c r="D127" s="408"/>
    </row>
    <row r="128" spans="2:4" s="74" customFormat="1" ht="15">
      <c r="B128" s="408"/>
      <c r="C128" s="408"/>
      <c r="D128" s="408"/>
    </row>
    <row r="129" spans="2:4" s="74" customFormat="1" ht="15">
      <c r="B129" s="408"/>
      <c r="C129" s="408"/>
      <c r="D129" s="408"/>
    </row>
    <row r="130" spans="2:4" s="74" customFormat="1" ht="15">
      <c r="B130" s="408"/>
      <c r="C130" s="408"/>
      <c r="D130" s="408"/>
    </row>
    <row r="131" spans="2:4" s="74" customFormat="1" ht="15">
      <c r="B131" s="408"/>
      <c r="C131" s="408"/>
      <c r="D131" s="408"/>
    </row>
    <row r="132" spans="2:4" s="74" customFormat="1" ht="15">
      <c r="B132" s="408"/>
      <c r="C132" s="408"/>
      <c r="D132" s="408"/>
    </row>
    <row r="133" spans="2:4" s="74" customFormat="1" ht="15">
      <c r="B133" s="408"/>
      <c r="C133" s="408"/>
      <c r="D133" s="408"/>
    </row>
    <row r="452" s="74" customFormat="1" ht="15">
      <c r="D452" s="112"/>
    </row>
  </sheetData>
  <sheetProtection/>
  <mergeCells count="14">
    <mergeCell ref="D79:D81"/>
    <mergeCell ref="C112:C113"/>
    <mergeCell ref="D112:D113"/>
    <mergeCell ref="B59:B60"/>
    <mergeCell ref="C59:C60"/>
    <mergeCell ref="D59:D60"/>
    <mergeCell ref="B117:D117"/>
    <mergeCell ref="B118:D118"/>
    <mergeCell ref="B11:B13"/>
    <mergeCell ref="C11:C13"/>
    <mergeCell ref="D11:D13"/>
    <mergeCell ref="B112:B113"/>
    <mergeCell ref="B79:B81"/>
    <mergeCell ref="C79:C81"/>
  </mergeCells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2019-01-04T21:44:00Z</cp:lastPrinted>
  <dcterms:created xsi:type="dcterms:W3CDTF">2012-08-14T20:42:27Z</dcterms:created>
  <dcterms:modified xsi:type="dcterms:W3CDTF">2022-10-25T11:49:27Z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