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600" windowHeight="973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'DGRGL-C1'!$B$1:$D$52</definedName>
    <definedName name="_xlnm.Print_Area" localSheetId="5">'DGRGL-C2'!$B$1:$E$26</definedName>
    <definedName name="_xlnm.Print_Area" localSheetId="6">'DGRGL-C3'!$B$1:$E$51</definedName>
    <definedName name="_xlnm.Print_Area" localSheetId="7">'DGRGL-C4'!$B$1:$E$66</definedName>
    <definedName name="_xlnm.Print_Area" localSheetId="8">'DGRGL-C5'!$B$1:$D$118</definedName>
    <definedName name="_xlnm.Print_Area" localSheetId="9">'DGRGL-C6'!$A$1:$D$206</definedName>
    <definedName name="_xlnm.Print_Area" localSheetId="10">'DGRGL-C7'!$B$5:$N$39</definedName>
    <definedName name="_xlnm.Print_Area" localSheetId="1">'Portada'!$B$1:$H$36</definedName>
    <definedName name="_xlnm.Print_Area" localSheetId="2">'Resumen'!$G$18:$J$31</definedName>
    <definedName name="_xlnm.Print_Area" localSheetId="3">'Resumen-Gráficos'!$A$1:$O$53</definedName>
    <definedName name="Nueox">#REF!</definedName>
    <definedName name="nuevo">'DGRGL-C7'!$B$50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<sst xmlns="http://schemas.openxmlformats.org/spreadsheetml/2006/main" count="578" uniqueCount="362">
  <si>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</si>
  <si>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</si>
  <si>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</si>
  <si>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</si>
  <si>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</si>
  <si>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</si>
  <si>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</si>
  <si>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</si>
  <si>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</si>
  <si>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</si>
  <si>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</si>
  <si>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</si>
  <si>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</si>
  <si>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</si>
  <si>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</si>
  <si>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</si>
  <si>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</si>
  <si>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</si>
  <si>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</si>
  <si>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</si>
  <si>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</si>
  <si>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</si>
  <si>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</si>
  <si>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</si>
  <si>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</si>
  <si>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</si>
  <si>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</si>
  <si>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</si>
  <si>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</si>
  <si>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</si>
  <si>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</si>
  <si>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</si>
  <si>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</si>
  <si>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</si>
  <si>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</si>
  <si>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</si>
  <si>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</si>
  <si>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</si>
  <si>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</si>
  <si>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</si>
  <si>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</si>
  <si>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</si>
  <si>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</si>
  <si>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</si>
  <si>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</si>
  <si>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</si>
  <si>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</si>
  <si>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</si>
  <si>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</si>
  <si>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</si>
  <si>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</si>
  <si>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</si>
  <si>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</si>
  <si>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</si>
  <si>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</si>
  <si>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</si>
  <si>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</si>
  <si>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</si>
  <si>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</si>
  <si>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</si>
  <si>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</si>
  <si>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</si>
  <si>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</si>
  <si>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</si>
  <si>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</si>
  <si>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</si>
  <si>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</si>
  <si>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</si>
  <si>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</si>
  <si>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</si>
  <si>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</si>
  <si>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</si>
  <si>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</si>
  <si>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</si>
  <si>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</si>
  <si>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</si>
  <si>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</si>
  <si>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</si>
  <si>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</si>
  <si>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</si>
  <si>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</si>
  <si>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</si>
  <si>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</si>
  <si>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</si>
  <si>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</si>
  <si>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</si>
  <si>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</si>
  <si>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</si>
  <si>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</si>
  <si>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</si>
  <si>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</si>
  <si>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</si>
  <si>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</si>
  <si>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</si>
  <si>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</si>
  <si>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</si>
  <si>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</si>
  <si>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</si>
  <si>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Cusco</t>
  </si>
  <si>
    <t>Sector institucional / Deudor</t>
  </si>
  <si>
    <t>Cuadro 7</t>
  </si>
  <si>
    <t>POR SECTOR INSTITUCIONAL Y DEUDOR</t>
  </si>
  <si>
    <t>POR TIPO DE MONEDA Y SECTOR INSTITUCIONAL</t>
  </si>
  <si>
    <t xml:space="preserve">  Sector Institucional / Acreedor</t>
  </si>
  <si>
    <t>Cuadro 1A</t>
  </si>
  <si>
    <t>Cuadro 3A</t>
  </si>
  <si>
    <t>Cuadro 4A</t>
  </si>
  <si>
    <t>Cuadro 5A</t>
  </si>
  <si>
    <t>Cuadro 6A</t>
  </si>
  <si>
    <t>Cuadro 7A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</si>
  <si>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</si>
  <si>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</si>
  <si>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</si>
  <si>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</si>
  <si>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</si>
  <si>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</si>
  <si>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</si>
  <si>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</si>
  <si>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</si>
  <si>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</si>
  <si>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</si>
  <si>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</si>
  <si>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</si>
  <si>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</si>
  <si>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</si>
  <si>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</si>
  <si>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</si>
  <si>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</si>
  <si>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</si>
  <si>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</si>
  <si>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</si>
  <si>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</si>
  <si>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</si>
  <si>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</si>
  <si>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</si>
  <si>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</si>
  <si>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</si>
  <si>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</si>
  <si>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</si>
  <si>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</si>
  <si>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</si>
  <si>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</si>
  <si>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</si>
  <si>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</si>
  <si>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</si>
  <si>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</si>
  <si>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</si>
  <si>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</si>
  <si>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</si>
  <si>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</si>
  <si>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</si>
  <si>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</si>
  <si>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</si>
  <si>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</si>
  <si>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</si>
  <si>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</si>
  <si>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</si>
  <si>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t>Banco de Comercio</t>
  </si>
  <si>
    <t>Otras Fuentes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</si>
  <si>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</si>
  <si>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</si>
  <si>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</si>
  <si>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</si>
  <si>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</si>
  <si>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</si>
  <si>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</si>
  <si>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</si>
  <si>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</si>
  <si>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</si>
  <si>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</si>
  <si>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</si>
  <si>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</si>
  <si>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Distrital de San Luis</t>
  </si>
  <si>
    <t>Municipalidad Provincial del Callao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</si>
  <si>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</si>
  <si>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</si>
  <si>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</si>
  <si>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</si>
  <si>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</si>
  <si>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</si>
  <si>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Provincial de Huaral</t>
  </si>
  <si>
    <t>Municipalidad Distrital de Santiago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</si>
  <si>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</si>
  <si>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</si>
  <si>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Gobierno Regional de San Martin</t>
  </si>
  <si>
    <t>Municipalidad Provincial de Sullana</t>
  </si>
  <si>
    <t>Municipalidad Provincial de Trujillo</t>
  </si>
  <si>
    <t>Municipalidad Distrital de Yarinacocha</t>
  </si>
  <si>
    <t>Municipalidad Distrital de Pocollay</t>
  </si>
  <si>
    <t>Municipalidad Provincial de Maynas - Iquitos</t>
  </si>
  <si>
    <t>Municipalidad Distrital de Huayllay</t>
  </si>
  <si>
    <t>Municipalidad Distrital de Ticlacayan</t>
  </si>
  <si>
    <t>Municipalidad Distrital de Jacobo Hunter</t>
  </si>
  <si>
    <t>Municipalidad Distrital de Tinyahuarco</t>
  </si>
  <si>
    <t>Municipalidad Distrital de Nuevo Imperial</t>
  </si>
  <si>
    <t>Municipalidad Provincial de Sechura</t>
  </si>
  <si>
    <t>Municipalidad Provincial de Tacna</t>
  </si>
  <si>
    <t>Municipalidad Distrital de Bellavista</t>
  </si>
  <si>
    <t>Municipalidad Distrital de Sanagoran</t>
  </si>
  <si>
    <t>Municipalidad Provincial de Ucayali - Contamana</t>
  </si>
  <si>
    <t>Municipalidad Distrital de Orurillo</t>
  </si>
  <si>
    <t>Municipalidad Provincial de Tarma</t>
  </si>
  <si>
    <t>Municipalidad Distrital de Pacllon</t>
  </si>
  <si>
    <t>Municipalidad Provincial de Huancayo</t>
  </si>
  <si>
    <t>Municipalidad Distrital de Alto Selva Alegre</t>
  </si>
  <si>
    <t>Municipalidad Distrital de Lacabamba</t>
  </si>
  <si>
    <t>Municipalidad Distrital de Yura</t>
  </si>
  <si>
    <r>
      <t xml:space="preserve">MEF (Pago de Prestamos)   </t>
    </r>
  </si>
  <si>
    <t>Municipalidad Distrital de Campoverde</t>
  </si>
  <si>
    <t>Municipalidad Distrital de Huariaca</t>
  </si>
  <si>
    <t>Municipalidad Distrital de Vargas Guerra</t>
  </si>
  <si>
    <t>Municipalidad Distrital de Quilahuani</t>
  </si>
  <si>
    <t>Municipalidad Distrital de Lurigancho (Chosica)</t>
  </si>
  <si>
    <t>Banco Pichincha</t>
  </si>
  <si>
    <t>Municipalidad Distrital de Chancay</t>
  </si>
  <si>
    <t>Gobierno Regional de Ancash</t>
  </si>
  <si>
    <t>Municipalidad Distrital de Ticllos</t>
  </si>
  <si>
    <t>Municipalidad Distrital de Pias</t>
  </si>
  <si>
    <t>Municipalidad Distrital de Orcopampa</t>
  </si>
  <si>
    <t>Municipalidad Distrital de Chilcaymarca</t>
  </si>
  <si>
    <t>Municipalidad Distrital de San Juan</t>
  </si>
  <si>
    <t>Gobierno Regional de Arequipa</t>
  </si>
  <si>
    <t>Gobierno Regional de Cajamarca</t>
  </si>
  <si>
    <t>Gobierno Regional de Loreto</t>
  </si>
  <si>
    <t>Dirección de Administración de Deuda, Contabilidad y Estadística -  Equipo de Trabajo de Estadística</t>
  </si>
  <si>
    <t>Dirección General del Tesoro Público</t>
  </si>
  <si>
    <t>Banco Internacional del Perú</t>
  </si>
  <si>
    <t>Gobierno Regional de Ica</t>
  </si>
  <si>
    <t>Municipalidad Distrital de Cayma</t>
  </si>
  <si>
    <t>Gobierno Regional de Ucayali</t>
  </si>
  <si>
    <t>Municipalidad Distrital de Sapallanga</t>
  </si>
  <si>
    <r>
      <t xml:space="preserve">Gobierno Nacional   </t>
    </r>
    <r>
      <rPr>
        <b/>
        <sz val="8"/>
        <rFont val="Arial"/>
        <family val="2"/>
      </rPr>
      <t>3/</t>
    </r>
  </si>
  <si>
    <t xml:space="preserve"> 3/  Se consideran las Universidades Públicas.</t>
  </si>
  <si>
    <r>
      <t xml:space="preserve">Gobierno Nacional   </t>
    </r>
    <r>
      <rPr>
        <b/>
        <sz val="8"/>
        <rFont val="Arial"/>
        <family val="2"/>
      </rPr>
      <t>1/</t>
    </r>
  </si>
  <si>
    <t xml:space="preserve"> 1/  Se consideran las Universidades Públicas.</t>
  </si>
  <si>
    <r>
      <t xml:space="preserve">Gobierno Nacional   </t>
    </r>
    <r>
      <rPr>
        <b/>
        <sz val="8"/>
        <rFont val="Arial"/>
        <family val="2"/>
      </rPr>
      <t>2/</t>
    </r>
  </si>
  <si>
    <t xml:space="preserve"> 2/  Se consideran las Universidades Públicas.</t>
  </si>
  <si>
    <r>
      <t xml:space="preserve">Gobiernos Nacional   </t>
    </r>
    <r>
      <rPr>
        <b/>
        <sz val="8"/>
        <rFont val="Arial"/>
        <family val="2"/>
      </rPr>
      <t>2/</t>
    </r>
  </si>
  <si>
    <r>
      <t xml:space="preserve">Gobiernos Regionales   </t>
    </r>
    <r>
      <rPr>
        <b/>
        <sz val="8"/>
        <rFont val="Arial"/>
        <family val="2"/>
      </rPr>
      <t>3/</t>
    </r>
  </si>
  <si>
    <t xml:space="preserve"> 3/  Deuda con Convenios de Traspasos de Recursos.</t>
  </si>
  <si>
    <t>III. GOBIERNO NACIONAL</t>
  </si>
  <si>
    <t>Universidades Públicas</t>
  </si>
  <si>
    <t>Gobierno Regional de Piura</t>
  </si>
  <si>
    <t>Gobierno Regional de La Libertad</t>
  </si>
  <si>
    <t>Gobierno Regional de Pasco</t>
  </si>
  <si>
    <t>Municipalidad Distrital de Islay</t>
  </si>
  <si>
    <t>Universidad Nacional de San Agustin</t>
  </si>
  <si>
    <r>
      <t xml:space="preserve">III. Gobierno Nacional   </t>
    </r>
    <r>
      <rPr>
        <b/>
        <sz val="8"/>
        <rFont val="Arial"/>
        <family val="2"/>
      </rPr>
      <t>3/</t>
    </r>
  </si>
  <si>
    <t xml:space="preserve"> 3/  Deuda derivada de la entrega de Certificados de Inversión Pública Regional y Local (CIPRL).</t>
  </si>
  <si>
    <r>
      <t xml:space="preserve">III. Gobierno Nacional   </t>
    </r>
    <r>
      <rPr>
        <b/>
        <sz val="8"/>
        <rFont val="Arial"/>
        <family val="2"/>
      </rPr>
      <t>1/ 2/</t>
    </r>
  </si>
  <si>
    <r>
      <t xml:space="preserve">Gobiernos Nacional   </t>
    </r>
    <r>
      <rPr>
        <sz val="8"/>
        <rFont val="Arial"/>
        <family val="2"/>
      </rPr>
      <t>1/</t>
    </r>
  </si>
  <si>
    <t>Gobierno Regional de Puno</t>
  </si>
  <si>
    <t>Municipalidad Distrital de Yauli</t>
  </si>
  <si>
    <t>Municipalidad Distrital de Santiago de Cao</t>
  </si>
  <si>
    <t>DEUDA DE LOS GOBIERNOS REGIONALES, GOBIERNOS LOCALES Y OTROS</t>
  </si>
  <si>
    <t>Comprende el saldo de la deuda de los Gobiernos Regionales, Gobiernos Locales y Otros (Universidades Públicas).</t>
  </si>
  <si>
    <t>Sistema Integrado de Administración Financiera del Sector Público (SIAF-SP), en el cual los Gobiernos Regionales, Gobiernos Locales y Otros registran su información.</t>
  </si>
  <si>
    <r>
      <t xml:space="preserve">Gobierno Nacional   </t>
    </r>
    <r>
      <rPr>
        <sz val="8"/>
        <rFont val="Arial"/>
        <family val="2"/>
      </rPr>
      <t>1/</t>
    </r>
  </si>
  <si>
    <t xml:space="preserve"> 1/  Se incluyen las Universidades Públicas.</t>
  </si>
  <si>
    <t>DEUDA DE GOBIERNOS REGIONALES, GOBIERNOS LOCALES Y OTROS</t>
  </si>
  <si>
    <t>DEUDA GOBIERNOS REGIONALES, GOBIERNOS LOCALES Y OTROS</t>
  </si>
  <si>
    <t>Gobierno Regional del Callao</t>
  </si>
  <si>
    <t>Gobierno Regional de Junín</t>
  </si>
  <si>
    <t>Tipo de Instrumento / Sector Institucional</t>
  </si>
  <si>
    <t>Tipo de Moneda /</t>
  </si>
  <si>
    <t>BBVA, Scotia y BCP Sindicado</t>
  </si>
  <si>
    <t>Municipalidad Provincial de Coronel Portillo</t>
  </si>
  <si>
    <t>BBVA Banco Continental</t>
  </si>
  <si>
    <t>Municipalidad Provincial de Cajamarca</t>
  </si>
  <si>
    <t>Municipalidad Distrital de La Unión</t>
  </si>
  <si>
    <t>Municipalidad Distrital de Pueblo Nuevo</t>
  </si>
  <si>
    <t>Banco Scotiabank</t>
  </si>
  <si>
    <t>BBVA Banco de Continental</t>
  </si>
  <si>
    <t>Municipalidad Distrital de los Baños del Inca</t>
  </si>
  <si>
    <t>Municipalidad Provincial de Acobamba</t>
  </si>
  <si>
    <t>Municipalidad Distrital de Coronel Gregorio Albarracín Lanchipa</t>
  </si>
  <si>
    <t>Municipalidad Distrital de Belén</t>
  </si>
  <si>
    <t>Municipalidad Distrital de Grocio Prado</t>
  </si>
  <si>
    <t>Gobierno Regional de Lima Provincias</t>
  </si>
  <si>
    <t>Municipalidad Distrital de San Marcos</t>
  </si>
  <si>
    <t>Municipalidad Distrital de Ite</t>
  </si>
  <si>
    <t>Municipalidad Distrital de San Juan Bautista</t>
  </si>
  <si>
    <t>Municipalidad Distrital de Salas</t>
  </si>
  <si>
    <t>Municipalidad Distrital de Pacanga</t>
  </si>
  <si>
    <t>Universidad Nacional San Luis Gonzaga</t>
  </si>
  <si>
    <t>Municipalidad Distrital de la Perla</t>
  </si>
  <si>
    <t>Municipalidad Distrital de Livitaca</t>
  </si>
  <si>
    <t>Municipalidad Distrital de San Pedro de Chana</t>
  </si>
  <si>
    <t>Municipalidad Distrital de Constitución</t>
  </si>
  <si>
    <t>Municipalidad Distrital de Cachachi</t>
  </si>
  <si>
    <t>Municipalidad Distrital de Cajacay</t>
  </si>
  <si>
    <t>Municipalidad Distrital de Saylla</t>
  </si>
  <si>
    <t>Municipalidad Distrital de Chao</t>
  </si>
  <si>
    <t>Municipalidad Distrital de San Francisco de Asis de Yarusyacan</t>
  </si>
  <si>
    <t>Municipalidad Distrital de Ubinas</t>
  </si>
  <si>
    <t>Municipalidad Distrital de Cachicadan</t>
  </si>
  <si>
    <t>Municipalidad Provincial de Chincha - Chincha Alta</t>
  </si>
  <si>
    <t>Municipalidad Distrital de Paucarpata</t>
  </si>
  <si>
    <t>Municipalidad Distrital de Ventanilla</t>
  </si>
  <si>
    <t>Municipalidad Distrital de Dean Valdivia</t>
  </si>
  <si>
    <t>Municipalidad Distrital de El Tambo</t>
  </si>
  <si>
    <t>Gobierno Regional de Huancavelica</t>
  </si>
  <si>
    <t>Municipalidad Provincial de Jorge Basadre - Locumba</t>
  </si>
  <si>
    <t>Municipalidad Distrital de Hualgayoc</t>
  </si>
  <si>
    <t>Municipalidad Distrital de Cotaruse</t>
  </si>
  <si>
    <t>Municipalidad Distrital de Tiabaya</t>
  </si>
  <si>
    <t>Municipalidad Distrital de Villa Rica</t>
  </si>
  <si>
    <t>Municipalidad Distrital de Tumbaden</t>
  </si>
  <si>
    <t>Municipalidad Distrital de Lajas</t>
  </si>
  <si>
    <t>2022</t>
  </si>
  <si>
    <t>Municipalidad Distrital de Velille</t>
  </si>
  <si>
    <t>a/</t>
  </si>
  <si>
    <t>Municipalidad Provincial de Santa - Chimbote</t>
  </si>
  <si>
    <t>Municipalidad Distrital de Querecotillo</t>
  </si>
  <si>
    <t>Municipalidad Provincial de Paucartambo</t>
  </si>
  <si>
    <t>Municipalidad Distrital de la Joya</t>
  </si>
  <si>
    <t>Municipalidad Provincial de San Miguel</t>
  </si>
  <si>
    <t>Municipalidad Provincial de San Ignacio</t>
  </si>
  <si>
    <t>Municipalidad Distrital de Tabaconas</t>
  </si>
  <si>
    <t>Municipalidad Distrital de Asunción</t>
  </si>
  <si>
    <t>Municipalidad Distrital de San Miguel de Cauri</t>
  </si>
  <si>
    <t>Municipalidad Distrital de Santo Domingo de los Olleros</t>
  </si>
  <si>
    <t>Municipalidad Provincial de Ica</t>
  </si>
  <si>
    <t>Municipalidad Distrital de Pacocha</t>
  </si>
  <si>
    <t>Municipalidad Distrital de El Porvenir</t>
  </si>
  <si>
    <t>Municipalidad Distrital de San Rafael</t>
  </si>
  <si>
    <t>Municipalidad Distrital de Iparia</t>
  </si>
  <si>
    <t>Municipalidad Distrital de Phara</t>
  </si>
  <si>
    <t>Municipalidad Distrital de Alto Biavo</t>
  </si>
  <si>
    <t>Municipalidad Distrital de José Luis Bustamante y Rivero</t>
  </si>
  <si>
    <t>Municipalidad Provincial de Angaraes - Lircay</t>
  </si>
  <si>
    <t>Municipalidad Provincial de Huanuco</t>
  </si>
  <si>
    <t>Municipalidad Provincial de Huamanga</t>
  </si>
  <si>
    <t>Municipalidad Distrital de Punchana</t>
  </si>
  <si>
    <t>Municipalidad Distrital de Victor Larco Herrera</t>
  </si>
  <si>
    <t>Municipalidad Distrital de San Pablo</t>
  </si>
  <si>
    <t>Municipalidad Distrital de Yanacancha</t>
  </si>
  <si>
    <t>Municipalidad Distrital de Huarango</t>
  </si>
  <si>
    <t>Municipalidad Distrital de San Pablo de Pillao</t>
  </si>
  <si>
    <t>Municipalidad Distrital de Cortegana</t>
  </si>
  <si>
    <t>Municipalidad Distrital de Pilcomayo</t>
  </si>
  <si>
    <t>Municipalidad Provincial de Tocache</t>
  </si>
  <si>
    <t>Municipalidad Distrital de San José de Lourdes</t>
  </si>
  <si>
    <t>Municipalidad Distrital de Vilque</t>
  </si>
  <si>
    <t>AL 30 DE JUNIO DE 2023</t>
  </si>
  <si>
    <t>Municipalidad Distrital de Pucara</t>
  </si>
  <si>
    <t xml:space="preserve">      con deuda menor a US$ 112 mil, se agrupan en "Otros" e incluye a 21 entidades.</t>
  </si>
  <si>
    <t>Municipalidad Distrital de Pangoa</t>
  </si>
  <si>
    <t>Municipalidad Distrital de Tambo</t>
  </si>
  <si>
    <t>Municipalidad Distrital de Sayapullo</t>
  </si>
  <si>
    <t>Municipalidad Distrital de Chinchao</t>
  </si>
  <si>
    <t>Municipalidad Distrital de San Miguel de el Faique</t>
  </si>
  <si>
    <t>Municipalidad Distrital de Carabamba</t>
  </si>
  <si>
    <t>Municipalidad Distrital de Yauyos</t>
  </si>
  <si>
    <t>Municipalidad Distrital de Yamango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</si>
  <si>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US$ 126 mil, se agrupa en "Otros" e incluye a 3 entidades.</t>
    </r>
  </si>
  <si>
    <t>SERVICIO ANUAL - POR TIPO DE DEUDA - PERÍODO: DESDE JULIO 2023 AL 2040</t>
  </si>
  <si>
    <t>Período: Desde julio 2023 al 2040</t>
  </si>
  <si>
    <t xml:space="preserve">          - Tipo de Cambio del 30 de junio de 2023. </t>
  </si>
  <si>
    <t xml:space="preserve"> a/  Servicio proyectado a partir del mes de julio de 2023.</t>
  </si>
  <si>
    <t>Jun 2023</t>
  </si>
  <si>
    <t>Al 30 de junio de 2023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</si>
</sst>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###,###,###,###"/>
    <numFmt numFmtId="169" formatCode="###,###,###"/>
    <numFmt numFmtId="170" formatCode="_ * #,##0.0_ ;_ * \-#,##0.0_ ;_ * &quot;-&quot;??_ ;_ @_ "/>
    <numFmt numFmtId="171" formatCode="0.0%"/>
    <numFmt numFmtId="172" formatCode="_ * #,##0_ ;_ * \-#,##0_ ;_ * &quot;-&quot;??_ ;_ @_ "/>
    <numFmt numFmtId="173" formatCode="_ * #,##0_ ;_ * \-#,##0_ ;_ * &quot;0&quot;??_ ;_ @_ "/>
    <numFmt numFmtId="174" formatCode="_([$€]\ * #,##0.00_);_([$€]\ * \(#,##0.00\);_([$€]\ * &quot;-&quot;??_);_(@_)"/>
    <numFmt numFmtId="175" formatCode="[$-280A]d&quot; de &quot;mmmm&quot; de &quot;yyyy;@"/>
    <numFmt numFmtId="176" formatCode="0.0000"/>
    <numFmt numFmtId="177" formatCode="0.000"/>
    <numFmt numFmtId="178" formatCode="0.0"/>
    <numFmt numFmtId="179" formatCode="#,##0.0;[Red]\-#,##0.0"/>
    <numFmt numFmtId="180" formatCode="0.00000000"/>
    <numFmt numFmtId="181" formatCode="0.0000000000"/>
    <numFmt numFmtId="182" formatCode="0.000000"/>
    <numFmt numFmtId="183" formatCode="0.00000"/>
    <numFmt numFmtId="184" formatCode="###,###,###,###.00000"/>
    <numFmt numFmtId="185" formatCode="#,##0.000000000;[Red]\-#,##0.000000000"/>
    <numFmt numFmtId="186" formatCode="#,##0.000000000000000;[Red]\-#,##0.000000000000000"/>
    <numFmt numFmtId="187" formatCode="0.0000000"/>
    <numFmt numFmtId="188" formatCode="0.000000000"/>
    <numFmt numFmtId="189" formatCode="0.00000000000"/>
    <numFmt numFmtId="190" formatCode="0.000000000000"/>
    <numFmt numFmtId="191" formatCode="###,###,###,###.000"/>
    <numFmt numFmtId="192" formatCode="#,##0.00000;[Red]\-#,##0.00000"/>
    <numFmt numFmtId="193" formatCode="#,##0.00000000;[Red]\-#,##0.00000000"/>
    <numFmt numFmtId="194" formatCode="#,##0.0000000000;[Red]\-#,##0.0000000000"/>
    <numFmt numFmtId="195" formatCode="0.0000000000000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###,###,###,###.000000000"/>
    <numFmt numFmtId="201" formatCode="#,##0.000000;[Red]\-#,##0.000000"/>
    <numFmt numFmtId="202" formatCode="#,##0.000000000000;[Red]\-#,##0.000000000000"/>
    <numFmt numFmtId="203" formatCode="#,##0.0"/>
    <numFmt numFmtId="204" formatCode="#,##0.00000"/>
    <numFmt numFmtId="205" formatCode="#,##0.000"/>
    <numFmt numFmtId="206" formatCode="#,##0.0000000"/>
    <numFmt numFmtId="207" formatCode="#,##0.00000000"/>
    <numFmt numFmtId="208" formatCode="#,##0.000000"/>
    <numFmt numFmtId="209" formatCode="#,##0.00000_ ;[Red]\-#,##0.00000\ "/>
    <numFmt numFmtId="210" formatCode="#,##0.00000000000000_ ;[Red]\-#,##0.00000000000000\ 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#,##0.0000000000000_ ;[Red]\-#,##0.0000000000000\ "/>
    <numFmt numFmtId="216" formatCode="#,##0.000000000000_ ;[Red]\-#,##0.000000000000\ "/>
    <numFmt numFmtId="217" formatCode="#,##0.00000000000_ ;[Red]\-#,##0.00000000000\ "/>
    <numFmt numFmtId="218" formatCode="#,##0.0000000000_ ;[Red]\-#,##0.0000000000\ "/>
    <numFmt numFmtId="219" formatCode="#,##0.000000000_ ;[Red]\-#,##0.000000000\ "/>
    <numFmt numFmtId="220" formatCode="#,##0.00000000_ ;[Red]\-#,##0.00000000\ "/>
    <numFmt numFmtId="221" formatCode="#,##0.0000000_ ;[Red]\-#,##0.0000000\ "/>
    <numFmt numFmtId="222" formatCode="#,##0.000000_ ;[Red]\-#,##0.000000\ "/>
    <numFmt numFmtId="223" formatCode="#,##0.0000_ ;[Red]\-#,##0.0000\ "/>
    <numFmt numFmtId="224" formatCode="#,##0.000_ ;[Red]\-#,##0.000\ 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6.3"/>
      <color indexed="8"/>
      <name val="Arial"/>
      <family val="0"/>
    </font>
    <font>
      <b/>
      <sz val="7.1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rgb="FF808080"/>
      </right>
      <top style="thin">
        <color indexed="2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8" fillId="30" borderId="0" applyNumberFormat="0" applyBorder="0" applyAlignment="0" applyProtection="0"/>
    <xf numFmtId="174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60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65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8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65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65" fontId="21" fillId="32" borderId="0" xfId="49" applyFont="1" applyFill="1" applyBorder="1" applyAlignment="1">
      <alignment vertical="center"/>
    </xf>
    <xf numFmtId="165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68" fontId="5" fillId="33" borderId="14" xfId="0" applyNumberFormat="1" applyFont="1" applyFill="1" applyBorder="1" applyAlignment="1">
      <alignment horizontal="right" vertical="center" indent="3" readingOrder="1"/>
    </xf>
    <xf numFmtId="168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68" fontId="10" fillId="33" borderId="14" xfId="0" applyNumberFormat="1" applyFont="1" applyFill="1" applyBorder="1" applyAlignment="1">
      <alignment horizontal="right" vertical="center" indent="3" readingOrder="1"/>
    </xf>
    <xf numFmtId="168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68" fontId="11" fillId="33" borderId="14" xfId="0" applyNumberFormat="1" applyFont="1" applyFill="1" applyBorder="1" applyAlignment="1">
      <alignment horizontal="right" vertical="center" indent="3" readingOrder="1"/>
    </xf>
    <xf numFmtId="168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68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68" fontId="17" fillId="33" borderId="0" xfId="0" applyNumberFormat="1" applyFont="1" applyFill="1" applyAlignment="1">
      <alignment/>
    </xf>
    <xf numFmtId="187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65" fontId="17" fillId="33" borderId="0" xfId="0" applyNumberFormat="1" applyFont="1" applyFill="1" applyAlignment="1">
      <alignment/>
    </xf>
    <xf numFmtId="182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1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1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65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68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68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8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8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68" fontId="11" fillId="33" borderId="0" xfId="0" applyNumberFormat="1" applyFont="1" applyFill="1" applyAlignment="1">
      <alignment horizontal="center"/>
    </xf>
    <xf numFmtId="168" fontId="11" fillId="33" borderId="0" xfId="0" applyNumberFormat="1" applyFont="1" applyFill="1" applyAlignment="1">
      <alignment horizontal="right" indent="4"/>
    </xf>
    <xf numFmtId="168" fontId="12" fillId="33" borderId="0" xfId="0" applyNumberFormat="1" applyFont="1" applyFill="1" applyAlignment="1">
      <alignment vertical="center"/>
    </xf>
    <xf numFmtId="168" fontId="13" fillId="33" borderId="20" xfId="49" applyNumberFormat="1" applyFont="1" applyFill="1" applyBorder="1" applyAlignment="1">
      <alignment horizontal="right" indent="1"/>
    </xf>
    <xf numFmtId="168" fontId="13" fillId="33" borderId="21" xfId="49" applyNumberFormat="1" applyFont="1" applyFill="1" applyBorder="1" applyAlignment="1">
      <alignment horizontal="right" indent="1"/>
    </xf>
    <xf numFmtId="168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7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8" fontId="12" fillId="33" borderId="15" xfId="0" applyNumberFormat="1" applyFont="1" applyFill="1" applyBorder="1" applyAlignment="1">
      <alignment/>
    </xf>
    <xf numFmtId="168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4" fontId="11" fillId="33" borderId="0" xfId="0" applyNumberFormat="1" applyFont="1" applyFill="1" applyAlignment="1">
      <alignment horizontal="center"/>
    </xf>
    <xf numFmtId="184" fontId="11" fillId="33" borderId="0" xfId="0" applyNumberFormat="1" applyFont="1" applyFill="1" applyAlignment="1">
      <alignment horizontal="right" indent="4"/>
    </xf>
    <xf numFmtId="182" fontId="1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68" fontId="5" fillId="33" borderId="0" xfId="49" applyNumberFormat="1" applyFont="1" applyFill="1" applyBorder="1" applyAlignment="1">
      <alignment horizontal="center"/>
    </xf>
    <xf numFmtId="168" fontId="12" fillId="33" borderId="20" xfId="0" applyNumberFormat="1" applyFont="1" applyFill="1" applyBorder="1" applyAlignment="1">
      <alignment/>
    </xf>
    <xf numFmtId="200" fontId="11" fillId="33" borderId="0" xfId="0" applyNumberFormat="1" applyFont="1" applyFill="1" applyAlignment="1">
      <alignment horizontal="center"/>
    </xf>
    <xf numFmtId="190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0" fontId="17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65" fontId="85" fillId="33" borderId="0" xfId="49" applyFont="1" applyFill="1" applyAlignment="1">
      <alignment horizontal="center"/>
    </xf>
    <xf numFmtId="0" fontId="12" fillId="0" borderId="0" xfId="0" applyFont="1" applyFill="1" applyAlignment="1">
      <alignment/>
    </xf>
    <xf numFmtId="187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0" fontId="6" fillId="33" borderId="0" xfId="49" applyNumberFormat="1" applyFont="1" applyFill="1" applyBorder="1" applyAlignment="1">
      <alignment vertical="center"/>
    </xf>
    <xf numFmtId="189" fontId="2" fillId="33" borderId="0" xfId="49" applyNumberFormat="1" applyFont="1" applyFill="1" applyAlignment="1">
      <alignment vertical="center"/>
    </xf>
    <xf numFmtId="188" fontId="10" fillId="33" borderId="0" xfId="0" applyNumberFormat="1" applyFont="1" applyFill="1" applyBorder="1" applyAlignment="1">
      <alignment horizontal="right" vertical="center" indent="1" readingOrder="1"/>
    </xf>
    <xf numFmtId="180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left" vertical="center"/>
    </xf>
    <xf numFmtId="194" fontId="11" fillId="33" borderId="0" xfId="0" applyNumberFormat="1" applyFont="1" applyFill="1" applyAlignment="1">
      <alignment horizontal="right" vertical="center"/>
    </xf>
    <xf numFmtId="192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7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88" fontId="2" fillId="33" borderId="0" xfId="0" applyNumberFormat="1" applyFont="1" applyFill="1" applyAlignment="1">
      <alignment vertical="center"/>
    </xf>
    <xf numFmtId="177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0" fontId="17" fillId="33" borderId="0" xfId="0" applyNumberFormat="1" applyFont="1" applyFill="1" applyAlignment="1">
      <alignment/>
    </xf>
    <xf numFmtId="168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9" fontId="17" fillId="32" borderId="0" xfId="0" applyNumberFormat="1" applyFont="1" applyFill="1" applyAlignment="1">
      <alignment/>
    </xf>
    <xf numFmtId="169" fontId="17" fillId="32" borderId="0" xfId="0" applyNumberFormat="1" applyFont="1" applyFill="1" applyBorder="1" applyAlignment="1">
      <alignment/>
    </xf>
    <xf numFmtId="178" fontId="17" fillId="32" borderId="0" xfId="0" applyNumberFormat="1" applyFont="1" applyFill="1" applyBorder="1" applyAlignment="1">
      <alignment/>
    </xf>
    <xf numFmtId="189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7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7" fillId="33" borderId="0" xfId="0" applyFont="1" applyFill="1" applyBorder="1" applyAlignment="1">
      <alignment/>
    </xf>
    <xf numFmtId="165" fontId="2" fillId="32" borderId="0" xfId="49" applyFont="1" applyFill="1" applyBorder="1" applyAlignment="1">
      <alignment vertical="center"/>
    </xf>
    <xf numFmtId="188" fontId="2" fillId="32" borderId="0" xfId="49" applyNumberFormat="1" applyFont="1" applyFill="1" applyBorder="1" applyAlignment="1">
      <alignment vertical="center"/>
    </xf>
    <xf numFmtId="195" fontId="50" fillId="0" borderId="0" xfId="0" applyNumberFormat="1" applyFont="1" applyAlignment="1">
      <alignment/>
    </xf>
    <xf numFmtId="180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65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0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2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65" fontId="9" fillId="32" borderId="0" xfId="0" applyNumberFormat="1" applyFont="1" applyFill="1" applyBorder="1" applyAlignment="1">
      <alignment vertical="center"/>
    </xf>
    <xf numFmtId="182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87" fontId="9" fillId="33" borderId="0" xfId="49" applyNumberFormat="1" applyFont="1" applyFill="1" applyBorder="1" applyAlignment="1">
      <alignment vertical="center"/>
    </xf>
    <xf numFmtId="188" fontId="2" fillId="32" borderId="0" xfId="0" applyNumberFormat="1" applyFont="1" applyFill="1" applyBorder="1" applyAlignment="1">
      <alignment vertical="center"/>
    </xf>
    <xf numFmtId="172" fontId="11" fillId="32" borderId="0" xfId="49" applyNumberFormat="1" applyFont="1" applyFill="1" applyBorder="1" applyAlignment="1">
      <alignment vertical="center"/>
    </xf>
    <xf numFmtId="171" fontId="2" fillId="33" borderId="0" xfId="59" applyNumberFormat="1" applyFont="1" applyFill="1" applyBorder="1" applyAlignment="1">
      <alignment horizontal="left" vertical="center" indent="5"/>
    </xf>
    <xf numFmtId="188" fontId="9" fillId="32" borderId="0" xfId="0" applyNumberFormat="1" applyFont="1" applyFill="1" applyBorder="1" applyAlignment="1">
      <alignment vertical="center"/>
    </xf>
    <xf numFmtId="173" fontId="2" fillId="32" borderId="0" xfId="49" applyNumberFormat="1" applyFont="1" applyFill="1" applyBorder="1" applyAlignment="1">
      <alignment horizontal="right" vertical="center"/>
    </xf>
    <xf numFmtId="173" fontId="2" fillId="32" borderId="0" xfId="49" applyNumberFormat="1" applyFont="1" applyFill="1" applyBorder="1" applyAlignment="1">
      <alignment horizontal="right" vertical="justify"/>
    </xf>
    <xf numFmtId="173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65" fontId="2" fillId="33" borderId="0" xfId="49" applyFont="1" applyFill="1" applyBorder="1" applyAlignment="1">
      <alignment vertical="center"/>
    </xf>
    <xf numFmtId="187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68" fontId="13" fillId="33" borderId="22" xfId="0" applyNumberFormat="1" applyFont="1" applyFill="1" applyBorder="1" applyAlignment="1">
      <alignment horizontal="center" vertical="center"/>
    </xf>
    <xf numFmtId="168" fontId="13" fillId="33" borderId="20" xfId="0" applyNumberFormat="1" applyFont="1" applyFill="1" applyBorder="1" applyAlignment="1">
      <alignment horizontal="center" vertical="center"/>
    </xf>
    <xf numFmtId="188" fontId="12" fillId="33" borderId="0" xfId="0" applyNumberFormat="1" applyFont="1" applyFill="1" applyAlignment="1">
      <alignment horizontal="center"/>
    </xf>
    <xf numFmtId="183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87" fontId="2" fillId="32" borderId="0" xfId="0" applyNumberFormat="1" applyFont="1" applyFill="1" applyBorder="1" applyAlignment="1">
      <alignment vertical="center"/>
    </xf>
    <xf numFmtId="193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85" fontId="17" fillId="32" borderId="0" xfId="0" applyNumberFormat="1" applyFont="1" applyFill="1" applyAlignment="1">
      <alignment/>
    </xf>
    <xf numFmtId="192" fontId="17" fillId="32" borderId="0" xfId="0" applyNumberFormat="1" applyFont="1" applyFill="1" applyAlignment="1">
      <alignment/>
    </xf>
    <xf numFmtId="194" fontId="17" fillId="32" borderId="0" xfId="0" applyNumberFormat="1" applyFont="1" applyFill="1" applyAlignment="1">
      <alignment/>
    </xf>
    <xf numFmtId="168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88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87" fontId="88" fillId="33" borderId="0" xfId="49" applyNumberFormat="1" applyFont="1" applyFill="1" applyBorder="1" applyAlignment="1">
      <alignment vertical="center"/>
    </xf>
    <xf numFmtId="181" fontId="88" fillId="33" borderId="0" xfId="49" applyNumberFormat="1" applyFont="1" applyFill="1" applyBorder="1" applyAlignment="1">
      <alignment vertical="center"/>
    </xf>
    <xf numFmtId="183" fontId="88" fillId="33" borderId="0" xfId="49" applyNumberFormat="1" applyFont="1" applyFill="1" applyBorder="1" applyAlignment="1">
      <alignment vertical="center"/>
    </xf>
    <xf numFmtId="171" fontId="88" fillId="33" borderId="0" xfId="59" applyNumberFormat="1" applyFont="1" applyFill="1" applyBorder="1" applyAlignment="1">
      <alignment horizontal="center" vertical="center"/>
    </xf>
    <xf numFmtId="182" fontId="87" fillId="33" borderId="0" xfId="0" applyNumberFormat="1" applyFont="1" applyFill="1" applyBorder="1" applyAlignment="1">
      <alignment vertical="center"/>
    </xf>
    <xf numFmtId="181" fontId="87" fillId="33" borderId="0" xfId="0" applyNumberFormat="1" applyFont="1" applyFill="1" applyBorder="1" applyAlignment="1">
      <alignment vertical="center"/>
    </xf>
    <xf numFmtId="188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87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79" fontId="67" fillId="33" borderId="0" xfId="0" applyNumberFormat="1" applyFont="1" applyFill="1" applyBorder="1" applyAlignment="1">
      <alignment horizontal="left"/>
    </xf>
    <xf numFmtId="201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196" fontId="67" fillId="33" borderId="0" xfId="0" applyNumberFormat="1" applyFont="1" applyFill="1" applyBorder="1" applyAlignment="1">
      <alignment horizontal="left"/>
    </xf>
    <xf numFmtId="193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68" fontId="67" fillId="33" borderId="0" xfId="0" applyNumberFormat="1" applyFont="1" applyFill="1" applyAlignment="1">
      <alignment/>
    </xf>
    <xf numFmtId="183" fontId="67" fillId="33" borderId="0" xfId="0" applyNumberFormat="1" applyFont="1" applyFill="1" applyAlignment="1">
      <alignment/>
    </xf>
    <xf numFmtId="176" fontId="67" fillId="33" borderId="0" xfId="0" applyNumberFormat="1" applyFont="1" applyFill="1" applyAlignment="1">
      <alignment/>
    </xf>
    <xf numFmtId="165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65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77" fontId="90" fillId="33" borderId="0" xfId="0" applyNumberFormat="1" applyFont="1" applyFill="1" applyAlignment="1">
      <alignment horizontal="center" vertical="center"/>
    </xf>
    <xf numFmtId="177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85" fontId="17" fillId="33" borderId="0" xfId="0" applyNumberFormat="1" applyFont="1" applyFill="1" applyAlignment="1">
      <alignment/>
    </xf>
    <xf numFmtId="168" fontId="13" fillId="33" borderId="12" xfId="0" applyNumberFormat="1" applyFont="1" applyFill="1" applyBorder="1" applyAlignment="1">
      <alignment horizontal="right" vertical="center" indent="2" readingOrder="1"/>
    </xf>
    <xf numFmtId="168" fontId="12" fillId="33" borderId="12" xfId="0" applyNumberFormat="1" applyFont="1" applyFill="1" applyBorder="1" applyAlignment="1">
      <alignment horizontal="right" vertical="center" indent="2" readingOrder="1"/>
    </xf>
    <xf numFmtId="168" fontId="10" fillId="33" borderId="13" xfId="0" applyNumberFormat="1" applyFont="1" applyFill="1" applyBorder="1" applyAlignment="1">
      <alignment horizontal="right" vertical="center" wrapText="1" indent="2" readingOrder="1"/>
    </xf>
    <xf numFmtId="168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03" fontId="2" fillId="33" borderId="0" xfId="49" applyNumberFormat="1" applyFont="1" applyFill="1" applyBorder="1" applyAlignment="1">
      <alignment vertical="center"/>
    </xf>
    <xf numFmtId="203" fontId="6" fillId="33" borderId="25" xfId="49" applyNumberFormat="1" applyFont="1" applyFill="1" applyBorder="1" applyAlignment="1">
      <alignment vertical="center"/>
    </xf>
    <xf numFmtId="203" fontId="2" fillId="33" borderId="0" xfId="49" applyNumberFormat="1" applyFont="1" applyFill="1" applyBorder="1" applyAlignment="1">
      <alignment horizontal="right" vertical="center"/>
    </xf>
    <xf numFmtId="203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03" fontId="2" fillId="33" borderId="0" xfId="0" applyNumberFormat="1" applyFont="1" applyFill="1" applyBorder="1" applyAlignment="1">
      <alignment vertical="center"/>
    </xf>
    <xf numFmtId="203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03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03" fontId="6" fillId="33" borderId="26" xfId="49" applyNumberFormat="1" applyFont="1" applyFill="1" applyBorder="1" applyAlignment="1">
      <alignment horizontal="right" vertical="center" indent="2"/>
    </xf>
    <xf numFmtId="203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89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2" fontId="80" fillId="33" borderId="0" xfId="0" applyNumberFormat="1" applyFont="1" applyFill="1" applyAlignment="1">
      <alignment/>
    </xf>
    <xf numFmtId="181" fontId="80" fillId="33" borderId="0" xfId="0" applyNumberFormat="1" applyFont="1" applyFill="1" applyAlignment="1">
      <alignment/>
    </xf>
    <xf numFmtId="184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69" fontId="93" fillId="32" borderId="0" xfId="0" applyNumberFormat="1" applyFont="1" applyFill="1" applyBorder="1" applyAlignment="1">
      <alignment horizontal="left" vertical="center" wrapText="1" readingOrder="1"/>
    </xf>
    <xf numFmtId="188" fontId="93" fillId="32" borderId="0" xfId="0" applyNumberFormat="1" applyFont="1" applyFill="1" applyBorder="1" applyAlignment="1">
      <alignment horizontal="left" vertical="center" wrapText="1" readingOrder="1"/>
    </xf>
    <xf numFmtId="188" fontId="80" fillId="32" borderId="0" xfId="0" applyNumberFormat="1" applyFont="1" applyFill="1" applyAlignment="1">
      <alignment/>
    </xf>
    <xf numFmtId="180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68" fontId="80" fillId="33" borderId="0" xfId="0" applyNumberFormat="1" applyFont="1" applyFill="1" applyAlignment="1">
      <alignment/>
    </xf>
    <xf numFmtId="184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9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185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85" fontId="85" fillId="33" borderId="0" xfId="0" applyNumberFormat="1" applyFont="1" applyFill="1" applyAlignment="1">
      <alignment/>
    </xf>
    <xf numFmtId="202" fontId="85" fillId="33" borderId="0" xfId="0" applyNumberFormat="1" applyFont="1" applyFill="1" applyAlignment="1">
      <alignment/>
    </xf>
    <xf numFmtId="193" fontId="85" fillId="33" borderId="0" xfId="0" applyNumberFormat="1" applyFont="1" applyFill="1" applyAlignment="1">
      <alignment/>
    </xf>
    <xf numFmtId="180" fontId="85" fillId="33" borderId="0" xfId="0" applyNumberFormat="1" applyFont="1" applyFill="1" applyAlignment="1">
      <alignment/>
    </xf>
    <xf numFmtId="194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86" fontId="85" fillId="33" borderId="0" xfId="0" applyNumberFormat="1" applyFont="1" applyFill="1" applyAlignment="1">
      <alignment/>
    </xf>
    <xf numFmtId="168" fontId="85" fillId="33" borderId="0" xfId="0" applyNumberFormat="1" applyFont="1" applyFill="1" applyAlignment="1">
      <alignment/>
    </xf>
    <xf numFmtId="168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1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2" fontId="93" fillId="33" borderId="0" xfId="0" applyNumberFormat="1" applyFont="1" applyFill="1" applyAlignment="1">
      <alignment horizontal="center"/>
    </xf>
    <xf numFmtId="187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/>
    </xf>
    <xf numFmtId="181" fontId="93" fillId="33" borderId="0" xfId="0" applyNumberFormat="1" applyFont="1" applyFill="1" applyAlignment="1">
      <alignment horizontal="center"/>
    </xf>
    <xf numFmtId="184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68" fontId="93" fillId="33" borderId="0" xfId="0" applyNumberFormat="1" applyFont="1" applyFill="1" applyAlignment="1">
      <alignment horizontal="right" indent="4"/>
    </xf>
    <xf numFmtId="168" fontId="85" fillId="33" borderId="0" xfId="0" applyNumberFormat="1" applyFont="1" applyFill="1" applyAlignment="1">
      <alignment horizontal="center"/>
    </xf>
    <xf numFmtId="181" fontId="85" fillId="33" borderId="0" xfId="0" applyNumberFormat="1" applyFont="1" applyFill="1" applyAlignment="1">
      <alignment horizontal="center"/>
    </xf>
    <xf numFmtId="182" fontId="85" fillId="33" borderId="0" xfId="49" applyNumberFormat="1" applyFont="1" applyFill="1" applyAlignment="1">
      <alignment horizontal="center"/>
    </xf>
    <xf numFmtId="187" fontId="85" fillId="33" borderId="0" xfId="0" applyNumberFormat="1" applyFont="1" applyFill="1" applyAlignment="1">
      <alignment horizontal="center"/>
    </xf>
    <xf numFmtId="180" fontId="85" fillId="33" borderId="0" xfId="0" applyNumberFormat="1" applyFont="1" applyFill="1" applyAlignment="1">
      <alignment horizontal="center"/>
    </xf>
    <xf numFmtId="168" fontId="85" fillId="33" borderId="0" xfId="0" applyNumberFormat="1" applyFont="1" applyFill="1" applyAlignment="1">
      <alignment horizontal="right" indent="4"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2" fontId="80" fillId="33" borderId="0" xfId="0" applyNumberFormat="1" applyFont="1" applyFill="1" applyAlignment="1">
      <alignment/>
    </xf>
    <xf numFmtId="171" fontId="2" fillId="33" borderId="26" xfId="59" applyNumberFormat="1" applyFont="1" applyFill="1" applyBorder="1" applyAlignment="1">
      <alignment horizontal="right" vertical="center" indent="2"/>
    </xf>
    <xf numFmtId="171" fontId="6" fillId="33" borderId="28" xfId="59" applyNumberFormat="1" applyFont="1" applyFill="1" applyBorder="1" applyAlignment="1">
      <alignment horizontal="right" vertical="center" indent="2"/>
    </xf>
    <xf numFmtId="171" fontId="2" fillId="33" borderId="26" xfId="0" applyNumberFormat="1" applyFont="1" applyFill="1" applyBorder="1" applyAlignment="1">
      <alignment horizontal="right" vertical="center" indent="2"/>
    </xf>
    <xf numFmtId="171" fontId="6" fillId="33" borderId="28" xfId="0" applyNumberFormat="1" applyFont="1" applyFill="1" applyBorder="1" applyAlignment="1">
      <alignment horizontal="right" vertical="center" indent="2"/>
    </xf>
    <xf numFmtId="165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04" fontId="17" fillId="32" borderId="0" xfId="0" applyNumberFormat="1" applyFont="1" applyFill="1" applyAlignment="1">
      <alignment/>
    </xf>
    <xf numFmtId="169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05" fontId="80" fillId="33" borderId="0" xfId="49" applyNumberFormat="1" applyFont="1" applyFill="1" applyAlignment="1">
      <alignment/>
    </xf>
    <xf numFmtId="205" fontId="80" fillId="33" borderId="0" xfId="0" applyNumberFormat="1" applyFont="1" applyFill="1" applyAlignment="1">
      <alignment/>
    </xf>
    <xf numFmtId="0" fontId="17" fillId="33" borderId="0" xfId="0" applyFont="1" applyFill="1" applyBorder="1" applyAlignment="1">
      <alignment/>
    </xf>
    <xf numFmtId="206" fontId="17" fillId="33" borderId="0" xfId="0" applyNumberFormat="1" applyFont="1" applyFill="1" applyAlignment="1">
      <alignment/>
    </xf>
    <xf numFmtId="3" fontId="80" fillId="33" borderId="0" xfId="0" applyNumberFormat="1" applyFont="1" applyFill="1" applyAlignment="1">
      <alignment/>
    </xf>
    <xf numFmtId="206" fontId="2" fillId="33" borderId="0" xfId="0" applyNumberFormat="1" applyFont="1" applyFill="1" applyBorder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92" fontId="9" fillId="32" borderId="0" xfId="0" applyNumberFormat="1" applyFont="1" applyFill="1" applyAlignment="1">
      <alignment/>
    </xf>
    <xf numFmtId="0" fontId="11" fillId="0" borderId="0" xfId="0" applyFont="1" applyFill="1" applyAlignment="1">
      <alignment vertical="center"/>
    </xf>
    <xf numFmtId="3" fontId="12" fillId="0" borderId="12" xfId="0" applyNumberFormat="1" applyFont="1" applyFill="1" applyBorder="1" applyAlignment="1">
      <alignment horizontal="right" vertical="center" indent="2" readingOrder="1"/>
    </xf>
    <xf numFmtId="0" fontId="11" fillId="32" borderId="0" xfId="0" applyFont="1" applyFill="1" applyAlignment="1">
      <alignment/>
    </xf>
    <xf numFmtId="38" fontId="17" fillId="32" borderId="0" xfId="0" applyNumberFormat="1" applyFont="1" applyFill="1" applyAlignment="1">
      <alignment horizontal="left"/>
    </xf>
    <xf numFmtId="196" fontId="2" fillId="32" borderId="0" xfId="0" applyNumberFormat="1" applyFont="1" applyFill="1" applyBorder="1" applyAlignment="1">
      <alignment vertical="center" wrapText="1" readingOrder="1"/>
    </xf>
    <xf numFmtId="0" fontId="2" fillId="32" borderId="0" xfId="0" applyFont="1" applyFill="1" applyBorder="1" applyAlignment="1">
      <alignment vertical="center" readingOrder="1"/>
    </xf>
    <xf numFmtId="0" fontId="11" fillId="33" borderId="12" xfId="0" applyFont="1" applyFill="1" applyBorder="1" applyAlignment="1">
      <alignment horizontal="left" indent="4"/>
    </xf>
    <xf numFmtId="0" fontId="12" fillId="33" borderId="12" xfId="0" applyFont="1" applyFill="1" applyBorder="1" applyAlignment="1">
      <alignment horizontal="left" indent="3"/>
    </xf>
    <xf numFmtId="0" fontId="5" fillId="33" borderId="12" xfId="0" applyFont="1" applyFill="1" applyBorder="1" applyAlignment="1">
      <alignment horizontal="left" vertical="center" indent="1"/>
    </xf>
    <xf numFmtId="0" fontId="5" fillId="33" borderId="12" xfId="0" applyFont="1" applyFill="1" applyBorder="1" applyAlignment="1">
      <alignment vertical="center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93" fontId="12" fillId="33" borderId="0" xfId="0" applyNumberFormat="1" applyFont="1" applyFill="1" applyAlignment="1">
      <alignment/>
    </xf>
    <xf numFmtId="1" fontId="13" fillId="33" borderId="29" xfId="0" applyNumberFormat="1" applyFont="1" applyFill="1" applyBorder="1" applyAlignment="1" applyProtection="1">
      <alignment horizontal="right" indent="1"/>
      <protection/>
    </xf>
    <xf numFmtId="3" fontId="11" fillId="0" borderId="12" xfId="0" applyNumberFormat="1" applyFont="1" applyBorder="1" applyAlignment="1">
      <alignment horizontal="right" vertical="center" indent="2" readingOrder="1"/>
    </xf>
    <xf numFmtId="188" fontId="11" fillId="33" borderId="0" xfId="0" applyNumberFormat="1" applyFont="1" applyFill="1" applyBorder="1" applyAlignment="1">
      <alignment horizontal="right" vertical="center" indent="1" readingOrder="1"/>
    </xf>
    <xf numFmtId="203" fontId="21" fillId="32" borderId="0" xfId="0" applyNumberFormat="1" applyFont="1" applyFill="1" applyBorder="1" applyAlignment="1">
      <alignment vertical="center"/>
    </xf>
    <xf numFmtId="188" fontId="88" fillId="33" borderId="0" xfId="49" applyNumberFormat="1" applyFont="1" applyFill="1" applyBorder="1" applyAlignment="1">
      <alignment vertical="center"/>
    </xf>
    <xf numFmtId="208" fontId="21" fillId="32" borderId="0" xfId="0" applyNumberFormat="1" applyFont="1" applyFill="1" applyBorder="1" applyAlignment="1">
      <alignment vertical="center"/>
    </xf>
    <xf numFmtId="3" fontId="12" fillId="0" borderId="12" xfId="0" applyNumberFormat="1" applyFont="1" applyBorder="1" applyAlignment="1">
      <alignment horizontal="right" indent="2" readingOrder="1"/>
    </xf>
    <xf numFmtId="3" fontId="11" fillId="0" borderId="12" xfId="0" applyNumberFormat="1" applyFont="1" applyBorder="1" applyAlignment="1">
      <alignment horizontal="right" indent="2" readingOrder="1"/>
    </xf>
    <xf numFmtId="1" fontId="5" fillId="33" borderId="14" xfId="49" applyNumberFormat="1" applyFont="1" applyFill="1" applyBorder="1" applyAlignment="1">
      <alignment horizontal="center"/>
    </xf>
    <xf numFmtId="1" fontId="5" fillId="33" borderId="17" xfId="49" applyNumberFormat="1" applyFont="1" applyFill="1" applyBorder="1" applyAlignment="1">
      <alignment horizontal="center"/>
    </xf>
    <xf numFmtId="207" fontId="12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203" fontId="6" fillId="33" borderId="0" xfId="49" applyNumberFormat="1" applyFont="1" applyFill="1" applyBorder="1" applyAlignment="1">
      <alignment vertical="center"/>
    </xf>
    <xf numFmtId="171" fontId="6" fillId="33" borderId="0" xfId="59" applyNumberFormat="1" applyFont="1" applyFill="1" applyBorder="1" applyAlignment="1">
      <alignment horizontal="right" vertical="center" indent="2"/>
    </xf>
    <xf numFmtId="208" fontId="2" fillId="32" borderId="0" xfId="0" applyNumberFormat="1" applyFont="1" applyFill="1" applyAlignment="1">
      <alignment/>
    </xf>
    <xf numFmtId="204" fontId="2" fillId="32" borderId="0" xfId="0" applyNumberFormat="1" applyFont="1" applyFill="1" applyBorder="1" applyAlignment="1">
      <alignment vertical="center" readingOrder="1"/>
    </xf>
    <xf numFmtId="209" fontId="17" fillId="33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9" fontId="2" fillId="32" borderId="0" xfId="0" applyNumberFormat="1" applyFont="1" applyFill="1" applyBorder="1" applyAlignment="1">
      <alignment vertical="center" readingOrder="1"/>
    </xf>
    <xf numFmtId="168" fontId="6" fillId="33" borderId="0" xfId="49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quotePrefix="1">
      <alignment horizontal="center" vertical="center"/>
    </xf>
    <xf numFmtId="222" fontId="2" fillId="33" borderId="0" xfId="0" applyNumberFormat="1" applyFont="1" applyFill="1" applyAlignment="1">
      <alignment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0" borderId="0" xfId="46" applyFont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98" fillId="33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2" fillId="32" borderId="0" xfId="0" applyFont="1" applyFill="1" applyAlignment="1">
      <alignment horizontal="left" vertical="top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3" fillId="33" borderId="0" xfId="56" applyFont="1" applyFill="1" applyAlignment="1">
      <alignment horizontal="center" vertical="center" wrapText="1"/>
      <protection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0" xfId="56" applyFont="1" applyFill="1" applyAlignment="1">
      <alignment horizontal="center" vertical="center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5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0" fontId="4" fillId="33" borderId="0" xfId="0" applyFont="1" applyFill="1" applyBorder="1" applyAlignment="1" applyProtection="1">
      <alignment horizontal="left" wrapText="1"/>
      <protection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168" fontId="13" fillId="33" borderId="10" xfId="0" applyNumberFormat="1" applyFont="1" applyFill="1" applyBorder="1" applyAlignment="1">
      <alignment horizontal="right" vertical="center" indent="2" readingOrder="1"/>
    </xf>
    <xf numFmtId="168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0" fontId="99" fillId="32" borderId="0" xfId="0" applyFont="1" applyFill="1" applyBorder="1" applyAlignment="1">
      <alignment horizontal="center" wrapText="1" readingOrder="1"/>
    </xf>
    <xf numFmtId="0" fontId="2" fillId="32" borderId="0" xfId="0" applyFont="1" applyFill="1" applyBorder="1" applyAlignment="1">
      <alignment horizontal="left" vertical="center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24" fillId="33" borderId="0" xfId="0" applyFont="1" applyFill="1" applyBorder="1" applyAlignment="1" applyProtection="1">
      <alignment horizontal="left"/>
      <protection locked="0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68" fontId="13" fillId="33" borderId="16" xfId="0" applyNumberFormat="1" applyFont="1" applyFill="1" applyBorder="1" applyAlignment="1">
      <alignment horizontal="center" vertical="center"/>
    </xf>
    <xf numFmtId="168" fontId="13" fillId="33" borderId="11" xfId="0" applyNumberFormat="1" applyFont="1" applyFill="1" applyBorder="1" applyAlignment="1">
      <alignment horizontal="center" vertical="center"/>
    </xf>
    <xf numFmtId="168" fontId="13" fillId="33" borderId="15" xfId="0" applyNumberFormat="1" applyFont="1" applyFill="1" applyBorder="1" applyAlignment="1">
      <alignment horizontal="center" vertical="center"/>
    </xf>
    <xf numFmtId="168" fontId="13" fillId="33" borderId="21" xfId="0" applyNumberFormat="1" applyFont="1" applyFill="1" applyBorder="1" applyAlignment="1">
      <alignment horizontal="center" vertical="center"/>
    </xf>
    <xf numFmtId="168" fontId="13" fillId="33" borderId="33" xfId="0" applyNumberFormat="1" applyFont="1" applyFill="1" applyBorder="1" applyAlignment="1">
      <alignment horizontal="center" vertical="center"/>
    </xf>
    <xf numFmtId="168" fontId="13" fillId="33" borderId="34" xfId="0" applyNumberFormat="1" applyFont="1" applyFill="1" applyBorder="1" applyAlignment="1">
      <alignment horizontal="center" vertical="center"/>
    </xf>
    <xf numFmtId="168" fontId="13" fillId="33" borderId="3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25"/>
          <c:y val="0.07675"/>
          <c:w val="0.5705"/>
          <c:h val="0.8155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0.9802302211369719</c:v>
                </c:pt>
                <c:pt idx="1">
                  <c:v>0.019769778863028113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25"/>
          <c:y val="0.139"/>
          <c:w val="0.63075"/>
          <c:h val="0.8497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875"/>
          <c:w val="0.95375"/>
          <c:h val="0.8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BBVA, Scotia y BCP Sindicado</c:v>
                </c:pt>
                <c:pt idx="2">
                  <c:v>Banco Internacional del Perú</c:v>
                </c:pt>
                <c:pt idx="3">
                  <c:v>Banco de la Nación</c:v>
                </c:pt>
                <c:pt idx="4">
                  <c:v>Banco Interamericano de Desarrollo (BID)</c:v>
                </c:pt>
                <c:pt idx="5">
                  <c:v>Banco de Comercio</c:v>
                </c:pt>
                <c:pt idx="6">
                  <c:v>Banco Internacional de Reconstrucción y Fomento (BIRF)</c:v>
                </c:pt>
                <c:pt idx="7">
                  <c:v>Banco Pichincha</c:v>
                </c:pt>
                <c:pt idx="8">
                  <c:v>BBVA Banco Continental</c:v>
                </c:pt>
                <c:pt idx="9">
                  <c:v>Total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0.8619699113702538</c:v>
                </c:pt>
                <c:pt idx="1">
                  <c:v>0.06589626665932205</c:v>
                </c:pt>
                <c:pt idx="2">
                  <c:v>0.025803962709119763</c:v>
                </c:pt>
                <c:pt idx="3">
                  <c:v>0.02096232050837822</c:v>
                </c:pt>
                <c:pt idx="4">
                  <c:v>0.019617655778244293</c:v>
                </c:pt>
                <c:pt idx="5">
                  <c:v>0.0055497494599704815</c:v>
                </c:pt>
                <c:pt idx="6">
                  <c:v>0.00015212308853817388</c:v>
                </c:pt>
                <c:pt idx="7">
                  <c:v>4.665421080941517E-05</c:v>
                </c:pt>
                <c:pt idx="8">
                  <c:v>1.356215363668138E-06</c:v>
                </c:pt>
                <c:pt idx="9">
                  <c:v>0.9999999999999998</c:v>
                </c:pt>
              </c:numCache>
            </c:numRef>
          </c:val>
        </c:ser>
        <c:gapWidth val="100"/>
        <c:axId val="42051076"/>
        <c:axId val="42915365"/>
      </c:barChart>
      <c:catAx>
        <c:axId val="42051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5365"/>
        <c:crosses val="autoZero"/>
        <c:auto val="1"/>
        <c:lblOffset val="100"/>
        <c:tickLblSkip val="1"/>
        <c:noMultiLvlLbl val="0"/>
      </c:catAx>
      <c:valAx>
        <c:axId val="42915365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20510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875"/>
          <c:y val="0.082"/>
          <c:w val="0.5785"/>
          <c:h val="0.822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Resumen!$B$20:$B$22</c:f>
              <c:strCache>
                <c:ptCount val="3"/>
                <c:pt idx="0">
                  <c:v>Gobiernos Regionales</c:v>
                </c:pt>
                <c:pt idx="1">
                  <c:v>Gobiernos Locales</c:v>
                </c:pt>
                <c:pt idx="2">
                  <c:v>Gobiernos Nacional   1/</c:v>
                </c:pt>
              </c:strCache>
            </c:strRef>
          </c:cat>
          <c:val>
            <c:numRef>
              <c:f>Resumen!$E$20:$E$22</c:f>
              <c:numCache>
                <c:ptCount val="3"/>
                <c:pt idx="0">
                  <c:v>0.5914687271945125</c:v>
                </c:pt>
                <c:pt idx="1">
                  <c:v>0.40133802780097216</c:v>
                </c:pt>
                <c:pt idx="2">
                  <c:v>0.007193245004515349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775"/>
          <c:y val="0.16525"/>
          <c:w val="0.6495"/>
          <c:h val="0.762"/>
        </c:manualLayout>
      </c:layout>
      <c:pieChart>
        <c:varyColors val="1"/>
        <c:ser>
          <c:idx val="0"/>
          <c:order val="0"/>
          <c:tx>
            <c:strRef>
              <c:f>Resumen!$B$35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Resumen!$B$37:$B$40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Resumen!$E$37:$E$40</c:f>
              <c:numCache>
                <c:ptCount val="4"/>
                <c:pt idx="0">
                  <c:v>0.7237376246934044</c:v>
                </c:pt>
                <c:pt idx="1">
                  <c:v>0.24759644780433557</c:v>
                </c:pt>
                <c:pt idx="2">
                  <c:v>0.015230892456335032</c:v>
                </c:pt>
                <c:pt idx="3">
                  <c:v>0.013435035045924902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25"/>
          <c:y val="0.098"/>
          <c:w val="0.481"/>
          <c:h val="0.80025"/>
        </c:manualLayout>
      </c:layout>
      <c:pieChart>
        <c:varyColors val="1"/>
        <c:ser>
          <c:idx val="0"/>
          <c:order val="0"/>
          <c:tx>
            <c:strRef>
              <c:f>Resumen!$B$47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Resumen!$B$49:$B$50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Resumen!$E$49:$E$50</c:f>
              <c:numCache>
                <c:ptCount val="2"/>
                <c:pt idx="0">
                  <c:v>0.9755949164918152</c:v>
                </c:pt>
                <c:pt idx="1">
                  <c:v>0.024405083508184735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11725"/>
          <c:w val="0.6975"/>
          <c:h val="0.84075"/>
        </c:manualLayout>
      </c:layout>
      <c:pieChart>
        <c:varyColors val="1"/>
        <c:ser>
          <c:idx val="0"/>
          <c:order val="0"/>
          <c:tx>
            <c:strRef>
              <c:f>Resumen!$E$28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Resumen!$B$29:$B$31</c:f>
              <c:strCache>
                <c:ptCount val="3"/>
                <c:pt idx="0">
                  <c:v>Gobierno Nacional   1/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Resumen!$E$29:$E$31</c:f>
              <c:numCache>
                <c:ptCount val="3"/>
                <c:pt idx="0">
                  <c:v>0.8619699113743289</c:v>
                </c:pt>
                <c:pt idx="1">
                  <c:v>0.1182603097611262</c:v>
                </c:pt>
                <c:pt idx="2">
                  <c:v>0.01976977886454492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5"/>
          <c:y val="0.0335"/>
          <c:w val="0.76475"/>
          <c:h val="0.9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Resumen!$H$38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Jun 2023</c:v>
                </c:pt>
              </c:strCache>
            </c:strRef>
          </c:cat>
          <c:val>
            <c:numRef>
              <c:f>Resumen!$H$39:$H$53</c:f>
              <c:numCache>
                <c:ptCount val="15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29.32455225</c:v>
                </c:pt>
                <c:pt idx="10">
                  <c:v>25.11588378</c:v>
                </c:pt>
                <c:pt idx="11">
                  <c:v>21.32238415</c:v>
                </c:pt>
                <c:pt idx="12">
                  <c:v>17.93927132</c:v>
                </c:pt>
                <c:pt idx="13">
                  <c:v>14.9630181</c:v>
                </c:pt>
                <c:pt idx="14">
                  <c:v>13.634767700000001</c:v>
                </c:pt>
              </c:numCache>
            </c:numRef>
          </c:val>
        </c:ser>
        <c:ser>
          <c:idx val="1"/>
          <c:order val="1"/>
          <c:tx>
            <c:strRef>
              <c:f>Resumen!$I$38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Resumen!$G$39:$G$53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Jun 2023</c:v>
                </c:pt>
              </c:strCache>
            </c:strRef>
          </c:cat>
          <c:val>
            <c:numRef>
              <c:f>Resumen!$I$39:$I$53</c:f>
              <c:numCache>
                <c:ptCount val="15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1046.91136084</c:v>
                </c:pt>
                <c:pt idx="10">
                  <c:v>1051.14683938</c:v>
                </c:pt>
                <c:pt idx="11">
                  <c:v>752.79007244</c:v>
                </c:pt>
                <c:pt idx="12">
                  <c:v>726.5431257600001</c:v>
                </c:pt>
                <c:pt idx="13">
                  <c:v>666.9443867900001</c:v>
                </c:pt>
                <c:pt idx="14">
                  <c:v>676.0425318499999</c:v>
                </c:pt>
              </c:numCache>
            </c:numRef>
          </c:val>
        </c:ser>
        <c:overlap val="-25"/>
        <c:axId val="50693966"/>
        <c:axId val="53592511"/>
      </c:barChart>
      <c:catAx>
        <c:axId val="50693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592511"/>
        <c:crosses val="autoZero"/>
        <c:auto val="1"/>
        <c:lblOffset val="100"/>
        <c:tickLblSkip val="1"/>
        <c:noMultiLvlLbl val="0"/>
      </c:catAx>
      <c:valAx>
        <c:axId val="53592511"/>
        <c:scaling>
          <c:orientation val="minMax"/>
        </c:scaling>
        <c:axPos val="l"/>
        <c:delete val="1"/>
        <c:majorTickMark val="out"/>
        <c:minorTickMark val="none"/>
        <c:tickLblPos val="nextTo"/>
        <c:crossAx val="50693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"/>
          <c:y val="0.3885"/>
          <c:w val="0.191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2875"/>
          <c:w val="0.799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'DGRGL-C7'!$B$15:$C$35</c:f>
              <c:multiLvlStrCache/>
            </c:multiLvlStrRef>
          </c:cat>
          <c:val>
            <c:numRef>
              <c:f>'DGRGL-C7'!$J$15:$J$32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'DGRGL-C7'!$M$15:$M$32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'DGRGL-C7'!$B$15:$B$32</c:f>
              <c:numCache/>
            </c:numRef>
          </c:cat>
          <c:val>
            <c:numRef>
              <c:f>'DGRGL-C7'!$G$15:$G$32</c:f>
              <c:numCache/>
            </c:numRef>
          </c:val>
          <c:smooth val="0"/>
        </c:ser>
        <c:marker val="1"/>
        <c:axId val="12570552"/>
        <c:axId val="46026105"/>
      </c:lineChart>
      <c:catAx>
        <c:axId val="12570552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026105"/>
        <c:crosses val="autoZero"/>
        <c:auto val="1"/>
        <c:lblOffset val="100"/>
        <c:tickLblSkip val="2"/>
        <c:tickMarkSkip val="2"/>
        <c:noMultiLvlLbl val="0"/>
      </c:catAx>
      <c:valAx>
        <c:axId val="4602610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570552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139"/>
          <c:w val="0.2045"/>
          <c:h val="0.240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1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Relationship Id="rId8" Type="http://schemas.openxmlformats.org/officeDocument/2006/relationships/chart" Target="/xl/charts/chart5.xml" /><Relationship Id="rId9" Type="http://schemas.openxmlformats.org/officeDocument/2006/relationships/chart" Target="/xl/charts/chart6.xml" /><Relationship Id="rId10" Type="http://schemas.openxmlformats.org/officeDocument/2006/relationships/chart" Target="/xl/charts/chart7.xml" /><Relationship Id="rId11" Type="http://schemas.openxmlformats.org/officeDocument/2006/relationships/chart" Target="/xl/charts/chart8.xml" /><Relationship Id="rId1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2" Type="http://schemas.openxmlformats.org/officeDocument/2006/relationships/image" Target="../media/image2.jpeg" /><Relationship Id="rId3" Type="http://schemas.openxmlformats.org/officeDocument/2006/relationships/hyperlink" Target="#Indice!B6" /><Relationship Id="rId4" Type="http://schemas.openxmlformats.org/officeDocument/2006/relationships/hyperlink" Target="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Indice!B6" /><Relationship Id="rId3" Type="http://schemas.openxmlformats.org/officeDocument/2006/relationships/hyperlink" Target="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9</xdr:col>
      <xdr:colOff>9525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555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790575</xdr:colOff>
      <xdr:row>0</xdr:row>
      <xdr:rowOff>123825</xdr:rowOff>
    </xdr:from>
    <xdr:to>
      <xdr:col>2</xdr:col>
      <xdr:colOff>1171575</xdr:colOff>
      <xdr:row>2</xdr:row>
      <xdr:rowOff>85725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12382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38100</xdr:rowOff>
    </xdr:from>
    <xdr:to>
      <xdr:col>2</xdr:col>
      <xdr:colOff>714375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8100"/>
          <a:ext cx="544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19050</xdr:rowOff>
    </xdr:from>
    <xdr:to>
      <xdr:col>22</xdr:col>
      <xdr:colOff>657225</xdr:colOff>
      <xdr:row>31</xdr:row>
      <xdr:rowOff>66675</xdr:rowOff>
    </xdr:to>
    <xdr:graphicFrame>
      <xdr:nvGraphicFramePr>
        <xdr:cNvPr id="1" name="4 Gráfico"/>
        <xdr:cNvGraphicFramePr/>
      </xdr:nvGraphicFramePr>
      <xdr:xfrm>
        <a:off x="10372725" y="2219325"/>
        <a:ext cx="73056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76200</xdr:colOff>
      <xdr:row>0</xdr:row>
      <xdr:rowOff>161925</xdr:rowOff>
    </xdr:from>
    <xdr:to>
      <xdr:col>9</xdr:col>
      <xdr:colOff>466725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619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8</xdr:col>
      <xdr:colOff>971550</xdr:colOff>
      <xdr:row>3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38100"/>
          <a:ext cx="591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6</xdr:col>
      <xdr:colOff>619125</xdr:colOff>
      <xdr:row>2</xdr:row>
      <xdr:rowOff>66675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6</xdr:col>
      <xdr:colOff>161925</xdr:colOff>
      <xdr:row>2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0"/>
          <a:ext cx="560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08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95250</xdr:rowOff>
    </xdr:from>
    <xdr:to>
      <xdr:col>6</xdr:col>
      <xdr:colOff>114300</xdr:colOff>
      <xdr:row>1</xdr:row>
      <xdr:rowOff>180975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95250"/>
          <a:ext cx="3333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1104900</xdr:colOff>
      <xdr:row>0</xdr:row>
      <xdr:rowOff>142875</xdr:rowOff>
    </xdr:from>
    <xdr:to>
      <xdr:col>6</xdr:col>
      <xdr:colOff>361950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42875"/>
          <a:ext cx="37147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305050"/>
        <a:ext cx="34671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352675"/>
        <a:ext cx="3276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829300"/>
        <a:ext cx="748665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438400"/>
        <a:ext cx="3438525" cy="2428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86450"/>
        <a:ext cx="3248025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572625"/>
        <a:ext cx="46196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876925"/>
        <a:ext cx="3257550" cy="2705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829800"/>
        <a:ext cx="579120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0</xdr:row>
      <xdr:rowOff>38100</xdr:rowOff>
    </xdr:from>
    <xdr:to>
      <xdr:col>5</xdr:col>
      <xdr:colOff>1038225</xdr:colOff>
      <xdr:row>2</xdr:row>
      <xdr:rowOff>133350</xdr:rowOff>
    </xdr:to>
    <xdr:pic>
      <xdr:nvPicPr>
        <xdr:cNvPr id="10" name="Imagen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38100"/>
          <a:ext cx="549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1181100" cy="219075"/>
    <xdr:sp>
      <xdr:nvSpPr>
        <xdr:cNvPr id="1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1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904875</xdr:colOff>
      <xdr:row>0</xdr:row>
      <xdr:rowOff>133350</xdr:rowOff>
    </xdr:from>
    <xdr:to>
      <xdr:col>3</xdr:col>
      <xdr:colOff>1276350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3350"/>
          <a:ext cx="37147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38100</xdr:rowOff>
    </xdr:from>
    <xdr:to>
      <xdr:col>3</xdr:col>
      <xdr:colOff>828675</xdr:colOff>
      <xdr:row>2</xdr:row>
      <xdr:rowOff>142875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38100"/>
          <a:ext cx="5267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104775</xdr:rowOff>
    </xdr:from>
    <xdr:to>
      <xdr:col>4</xdr:col>
      <xdr:colOff>85725</xdr:colOff>
      <xdr:row>2</xdr:row>
      <xdr:rowOff>57150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4775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933450</xdr:colOff>
      <xdr:row>2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38100"/>
          <a:ext cx="5076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123825</xdr:rowOff>
    </xdr:from>
    <xdr:to>
      <xdr:col>3</xdr:col>
      <xdr:colOff>1095375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28575</xdr:rowOff>
    </xdr:from>
    <xdr:to>
      <xdr:col>3</xdr:col>
      <xdr:colOff>628650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28575"/>
          <a:ext cx="480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123825</xdr:rowOff>
    </xdr:from>
    <xdr:to>
      <xdr:col>3</xdr:col>
      <xdr:colOff>942975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3</xdr:col>
      <xdr:colOff>476250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19050"/>
          <a:ext cx="551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123825</xdr:rowOff>
    </xdr:from>
    <xdr:to>
      <xdr:col>3</xdr:col>
      <xdr:colOff>828675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28575</xdr:rowOff>
    </xdr:from>
    <xdr:to>
      <xdr:col>3</xdr:col>
      <xdr:colOff>371475</xdr:colOff>
      <xdr:row>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8575"/>
          <a:ext cx="5419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jpisconte/AppData/Roaming/Microsoft/Excel/ENERO%202017.xls#'GR-GL-C1'!B5" TargetMode="External" /><Relationship Id="rId2" Type="http://schemas.openxmlformats.org/officeDocument/2006/relationships/hyperlink" Target="../../../../../jpisconte/AppData/Roaming/Microsoft/Excel/Reporte_Deuda_GRGL_28022017.xls#'DGRGL-C1'!B5" TargetMode="External" /><Relationship Id="rId3" Type="http://schemas.openxmlformats.org/officeDocument/2006/relationships/hyperlink" Target="../../../../../jpisconte/AppData/Roaming/Microsoft/Excel/Reporte_Deuda_GRGL_28022017.xls#'DGRGL-C3'!B5" TargetMode="External" /><Relationship Id="rId4" Type="http://schemas.openxmlformats.org/officeDocument/2006/relationships/hyperlink" Target="../../../../../jpisconte/AppData/Roaming/Microsoft/Excel/Reporte_Deuda_GRGL_28022017.xls#'DGRGL-C4'!B5" TargetMode="External" /><Relationship Id="rId5" Type="http://schemas.openxmlformats.org/officeDocument/2006/relationships/hyperlink" Target="../../../../../jpisconte/AppData/Roaming/Microsoft/Excel/Reporte_Deuda_GRGL_28022017.xls#'DGRGL-C5'!B5" TargetMode="External" /><Relationship Id="rId6" Type="http://schemas.openxmlformats.org/officeDocument/2006/relationships/hyperlink" Target="../../../../../jpisconte/AppData/Roaming/Microsoft/Excel/Reporte_Deuda_GRGL_28022017.xls#'DGRGL-C6'!B5" TargetMode="External" /><Relationship Id="rId7" Type="http://schemas.openxmlformats.org/officeDocument/2006/relationships/hyperlink" Target="../../../../../jpisconte/AppData/Roaming/Microsoft/Excel/Reporte_Deuda_GRGL_28022017.xls#'DGRGL-C7'!B5" TargetMode="External" /><Relationship Id="rId8" Type="http://schemas.openxmlformats.org/officeDocument/2006/relationships/hyperlink" Target="../../../../../jpisconte/AppData/Roaming/Microsoft/Excel/Reporte_Deuda_GRGL_28022017.xls#Resumen!B5" TargetMode="External" /><Relationship Id="rId9" Type="http://schemas.openxmlformats.org/officeDocument/2006/relationships/hyperlink" Target="../../../../../jpisconte/AppData/Roaming/Microsoft/Excel/Reporte_Deuda_GRGL_28022017.xls#Portada!B6" TargetMode="External" /><Relationship Id="rId10" Type="http://schemas.openxmlformats.org/officeDocument/2006/relationships/hyperlink" Target="../../../../../jpisconte/AppData/Roaming/Microsoft/Excel/Reporte_Deuda_GRGL_28022017.xls#'Resumen-Gr&#225;ficos'!B5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1" ht="15"/>
    <row r="2" ht="15"/>
    <row r="3" ht="15"/>
    <row r="4" ht="11.25" customHeight="1"/>
    <row r="5" ht="12.75" customHeight="1"/>
    <row r="6" spans="2:12" ht="36" customHeight="1">
      <c r="B6" s="500" t="s">
        <v>254</v>
      </c>
      <c r="C6" s="500"/>
      <c r="D6" s="500"/>
      <c r="E6" s="500"/>
      <c r="F6" s="500"/>
      <c r="G6" s="500"/>
      <c r="H6" s="500"/>
      <c r="I6" s="500"/>
      <c r="J6" s="500"/>
      <c r="K6" s="115"/>
      <c r="L6" s="115"/>
    </row>
    <row r="7" spans="2:12" ht="24.75" customHeight="1">
      <c r="B7" s="501" t="s">
        <v>344</v>
      </c>
      <c r="C7" s="501"/>
      <c r="D7" s="501"/>
      <c r="E7" s="501"/>
      <c r="F7" s="501"/>
      <c r="G7" s="501"/>
      <c r="H7" s="501"/>
      <c r="I7" s="501"/>
      <c r="J7" s="501"/>
      <c r="K7" s="115"/>
      <c r="L7" s="115"/>
    </row>
    <row r="8" spans="2:12" ht="19.5" customHeight="1">
      <c r="B8" s="206"/>
      <c r="C8" s="206"/>
      <c r="D8" s="76"/>
      <c r="E8" s="207"/>
      <c r="F8" s="207"/>
      <c r="G8" s="208"/>
      <c r="H8" s="208"/>
      <c r="I8" s="115"/>
      <c r="J8" s="115"/>
      <c r="K8" s="115"/>
      <c r="L8" s="115"/>
    </row>
    <row r="9" spans="2:12" ht="19.5" customHeight="1">
      <c r="B9" s="80"/>
      <c r="C9" s="80"/>
      <c r="D9" s="505" t="s">
        <v>52</v>
      </c>
      <c r="E9" s="505"/>
      <c r="F9" s="505"/>
      <c r="G9" s="505"/>
      <c r="H9" s="505"/>
      <c r="I9" s="505"/>
      <c r="J9" s="505"/>
      <c r="K9" s="115"/>
      <c r="L9" s="115"/>
    </row>
    <row r="10" spans="2:12" ht="19.5" customHeight="1">
      <c r="B10" s="115"/>
      <c r="C10" s="80"/>
      <c r="D10" s="503" t="s">
        <v>174</v>
      </c>
      <c r="E10" s="503"/>
      <c r="F10" s="503"/>
      <c r="G10" s="503"/>
      <c r="H10" s="503"/>
      <c r="I10" s="503"/>
      <c r="J10" s="503"/>
      <c r="K10" s="115"/>
      <c r="L10" s="115"/>
    </row>
    <row r="11" spans="2:10" ht="19.5" customHeight="1">
      <c r="B11" s="115"/>
      <c r="C11" s="80"/>
      <c r="D11" s="505" t="s">
        <v>175</v>
      </c>
      <c r="E11" s="505"/>
      <c r="F11" s="505"/>
      <c r="G11" s="505"/>
      <c r="H11" s="505"/>
      <c r="I11" s="505"/>
      <c r="J11" s="505"/>
    </row>
    <row r="12" spans="2:10" ht="9.75" customHeight="1">
      <c r="B12" s="115"/>
      <c r="C12" s="80"/>
      <c r="D12" s="322"/>
      <c r="E12" s="207"/>
      <c r="F12" s="207"/>
      <c r="G12" s="208"/>
      <c r="H12" s="208"/>
      <c r="I12" s="115"/>
      <c r="J12" s="115"/>
    </row>
    <row r="13" spans="2:11" ht="19.5" customHeight="1">
      <c r="B13" s="3" t="s">
        <v>17</v>
      </c>
      <c r="C13" s="3" t="s">
        <v>1</v>
      </c>
      <c r="D13" s="504" t="s">
        <v>125</v>
      </c>
      <c r="E13" s="504"/>
      <c r="F13" s="504"/>
      <c r="G13" s="504"/>
      <c r="H13" s="504"/>
      <c r="I13" s="504"/>
      <c r="J13" s="504"/>
      <c r="K13" s="455"/>
    </row>
    <row r="14" spans="2:11" ht="19.5" customHeight="1">
      <c r="B14" s="3" t="s">
        <v>18</v>
      </c>
      <c r="C14" s="3" t="s">
        <v>1</v>
      </c>
      <c r="D14" s="503" t="s">
        <v>79</v>
      </c>
      <c r="E14" s="503"/>
      <c r="F14" s="503"/>
      <c r="G14" s="503"/>
      <c r="H14" s="503"/>
      <c r="I14" s="503"/>
      <c r="J14" s="503"/>
      <c r="K14" s="455"/>
    </row>
    <row r="15" spans="2:11" ht="19.5" customHeight="1">
      <c r="B15" s="3" t="s">
        <v>19</v>
      </c>
      <c r="C15" s="3" t="s">
        <v>1</v>
      </c>
      <c r="D15" s="502" t="s">
        <v>54</v>
      </c>
      <c r="E15" s="502"/>
      <c r="F15" s="502"/>
      <c r="G15" s="502"/>
      <c r="H15" s="502"/>
      <c r="I15" s="502"/>
      <c r="J15" s="502"/>
      <c r="K15" s="455"/>
    </row>
    <row r="16" spans="2:11" ht="19.5" customHeight="1">
      <c r="B16" s="3" t="s">
        <v>20</v>
      </c>
      <c r="C16" s="3" t="s">
        <v>1</v>
      </c>
      <c r="D16" s="505" t="s">
        <v>102</v>
      </c>
      <c r="E16" s="505"/>
      <c r="F16" s="505"/>
      <c r="G16" s="505"/>
      <c r="H16" s="505"/>
      <c r="I16" s="505"/>
      <c r="J16" s="505"/>
      <c r="K16" s="455"/>
    </row>
    <row r="17" spans="2:11" ht="19.5" customHeight="1">
      <c r="B17" s="3" t="s">
        <v>21</v>
      </c>
      <c r="C17" s="3" t="s">
        <v>1</v>
      </c>
      <c r="D17" s="505" t="s">
        <v>84</v>
      </c>
      <c r="E17" s="505"/>
      <c r="F17" s="505"/>
      <c r="G17" s="505"/>
      <c r="H17" s="505"/>
      <c r="I17" s="505"/>
      <c r="J17" s="505"/>
      <c r="K17" s="455"/>
    </row>
    <row r="18" spans="2:11" ht="19.5" customHeight="1">
      <c r="B18" s="3" t="s">
        <v>22</v>
      </c>
      <c r="C18" s="3" t="s">
        <v>1</v>
      </c>
      <c r="D18" s="505" t="s">
        <v>101</v>
      </c>
      <c r="E18" s="505"/>
      <c r="F18" s="505"/>
      <c r="G18" s="505"/>
      <c r="H18" s="505"/>
      <c r="I18" s="505"/>
      <c r="J18" s="505"/>
      <c r="K18" s="455"/>
    </row>
    <row r="19" spans="2:11" ht="19.5" customHeight="1">
      <c r="B19" s="3" t="s">
        <v>100</v>
      </c>
      <c r="C19" s="3" t="s">
        <v>1</v>
      </c>
      <c r="D19" s="505" t="s">
        <v>356</v>
      </c>
      <c r="E19" s="505"/>
      <c r="F19" s="505"/>
      <c r="G19" s="505"/>
      <c r="H19" s="505"/>
      <c r="I19" s="505"/>
      <c r="J19" s="505"/>
      <c r="K19" s="505"/>
    </row>
  </sheetData>
  <sheetProtection/>
  <mergeCells count="12"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  <mergeCell ref="D10:J10"/>
    <mergeCell ref="D9:J9"/>
  </mergeCells>
  <hyperlinks>
    <hyperlink ref="D13" r:id="rId1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r:id="rId2" display="POR TIPO DE DEUDA Y SECTOR INSTITUCIONAL"/>
    <hyperlink ref="D15:I15" r:id="rId3" display="POR TIPO DE INSTRUMENTO Y SECTOR INSTITUCIONAL"/>
    <hyperlink ref="D16:I16" r:id="rId4" display="POR TIPO DE MONEDA Y SECTOR INSTITUCIONAL"/>
    <hyperlink ref="D17:I17" r:id="rId5" display="POR SECTOR INSTITUCIONAL Y ACREEDOR"/>
    <hyperlink ref="D18:I18" r:id="rId6" display="POR SECTOR INSTITUCIONAL Y DEUDOR"/>
    <hyperlink ref="D19:I19" r:id="rId7" display="SERVICIO PROYECTADO POR TIPO DE DEUDA"/>
    <hyperlink ref="D10:I10" r:id="rId8" display="RESUMEN"/>
    <hyperlink ref="D9:I9" r:id="rId9" display="PORTADA"/>
    <hyperlink ref="D11:I11" r:id="rId10" display="RESUMEN DE GRÁFICOS"/>
    <hyperlink ref="D9:J9" location="Portada!B6" display="PORTADA"/>
    <hyperlink ref="D11:J11" location="'Resumen-Gráficos'!B5" display="RESUMEN GRÁFICOS"/>
    <hyperlink ref="D13:J13" location="'DGRGL-C1'!B5" display="POR TIPO DE DEUDA Y SECTOR INSTITUCIONAL"/>
    <hyperlink ref="D15:J15" location="'DGRGL-C3'!B5" display="POR TIPO DE INSTRUMENTO Y SECTOR INSTITUCIONAL"/>
    <hyperlink ref="D16:J16" location="'DGRGL-C4'!B5" display="POR TIPO DE MONEDA Y SECTOR INSTITUCIONAL"/>
    <hyperlink ref="D17:J17" location="'DGRGL-C5'!B5" display="POR SECTOR INSTITUCIONAL Y ACREEDOR"/>
    <hyperlink ref="D18:J18" location="'DGRGL-C6'!B5" display="POR SECTOR INSTITUCIONAL Y DEUDOR"/>
    <hyperlink ref="D19:K19" location="'DGRGL-C7'!B5" display="SERVICIO ANUAL - POR TIPO DE DEUDA - PERÍODO: DESDE MARZO 2020 AL 2040"/>
    <hyperlink ref="D10:J10" location="Resumen!B5" display="CUADROS RESUMEN"/>
    <hyperlink ref="D14:J14" location="'DGRGL-C2'!B5" display="POR PLAZO Y SECTOR INSTITUCIONAL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12"/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227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5" width="11.421875" style="75" customWidth="1"/>
    <col min="6" max="16384" width="11.421875" style="75" customWidth="1"/>
  </cols>
  <sheetData>
    <row r="1" ht="15"/>
    <row r="2" ht="15"/>
    <row r="3" ht="15"/>
    <row r="5" spans="2:3" ht="18" customHeight="1">
      <c r="B5" s="86" t="s">
        <v>22</v>
      </c>
      <c r="C5" s="86"/>
    </row>
    <row r="6" spans="2:4" ht="18">
      <c r="B6" s="138" t="s">
        <v>259</v>
      </c>
      <c r="C6" s="138"/>
      <c r="D6" s="138"/>
    </row>
    <row r="7" spans="2:4" ht="15.75" customHeight="1">
      <c r="B7" s="136" t="s">
        <v>64</v>
      </c>
      <c r="C7" s="136"/>
      <c r="D7" s="136"/>
    </row>
    <row r="8" spans="2:4" ht="15.75" customHeight="1">
      <c r="B8" s="136" t="s">
        <v>101</v>
      </c>
      <c r="C8" s="136"/>
      <c r="D8" s="136"/>
    </row>
    <row r="9" spans="2:5" ht="15" customHeight="1">
      <c r="B9" s="329" t="str">
        <f>+'DGRGL-C1'!B9</f>
        <v>Al 30 de junio de 2023</v>
      </c>
      <c r="C9" s="329"/>
      <c r="D9" s="274"/>
      <c r="E9" s="315">
        <f>+Portada!I34</f>
        <v>3.633</v>
      </c>
    </row>
    <row r="10" spans="2:4" ht="7.5" customHeight="1">
      <c r="B10" s="275"/>
      <c r="C10" s="275"/>
      <c r="D10" s="275"/>
    </row>
    <row r="11" spans="2:4" ht="12" customHeight="1">
      <c r="B11" s="578" t="s">
        <v>97</v>
      </c>
      <c r="C11" s="571" t="s">
        <v>53</v>
      </c>
      <c r="D11" s="574" t="s">
        <v>134</v>
      </c>
    </row>
    <row r="12" spans="2:4" ht="12" customHeight="1">
      <c r="B12" s="579"/>
      <c r="C12" s="572"/>
      <c r="D12" s="575"/>
    </row>
    <row r="13" spans="2:5" ht="12" customHeight="1">
      <c r="B13" s="580"/>
      <c r="C13" s="573"/>
      <c r="D13" s="576"/>
      <c r="E13" s="193"/>
    </row>
    <row r="14" spans="2:5" ht="9.75" customHeight="1">
      <c r="B14" s="98"/>
      <c r="C14" s="92"/>
      <c r="D14" s="99"/>
      <c r="E14" s="193"/>
    </row>
    <row r="15" spans="2:5" ht="20.25" customHeight="1">
      <c r="B15" s="100" t="s">
        <v>112</v>
      </c>
      <c r="C15" s="95">
        <f>SUM(C17:C33)</f>
        <v>407922.5545399999</v>
      </c>
      <c r="D15" s="95">
        <f>SUM(D17:D33)</f>
        <v>1481982.6406200002</v>
      </c>
      <c r="E15" s="193"/>
    </row>
    <row r="16" spans="2:5" ht="7.5" customHeight="1">
      <c r="B16" s="101"/>
      <c r="C16" s="95"/>
      <c r="D16" s="95"/>
      <c r="E16" s="193"/>
    </row>
    <row r="17" spans="2:5" ht="15.75" customHeight="1">
      <c r="B17" s="396" t="s">
        <v>221</v>
      </c>
      <c r="C17" s="358">
        <v>101411.40444999999</v>
      </c>
      <c r="D17" s="358">
        <f aca="true" t="shared" si="0" ref="D17:D22">ROUND(+C17*$E$9,5)</f>
        <v>368427.63237</v>
      </c>
      <c r="E17" s="193"/>
    </row>
    <row r="18" spans="2:5" ht="15.75" customHeight="1">
      <c r="B18" s="396" t="s">
        <v>98</v>
      </c>
      <c r="C18" s="358">
        <v>78350.78534999999</v>
      </c>
      <c r="D18" s="358">
        <f t="shared" si="0"/>
        <v>284648.40318</v>
      </c>
      <c r="E18" s="193"/>
    </row>
    <row r="19" spans="2:5" ht="15.75" customHeight="1">
      <c r="B19" s="396" t="s">
        <v>261</v>
      </c>
      <c r="C19" s="358">
        <v>52748.011170000005</v>
      </c>
      <c r="D19" s="358">
        <f t="shared" si="0"/>
        <v>191633.52458</v>
      </c>
      <c r="E19" s="193"/>
    </row>
    <row r="20" spans="2:5" ht="15.75" customHeight="1">
      <c r="B20" s="396" t="s">
        <v>242</v>
      </c>
      <c r="C20" s="358">
        <v>45080.45258</v>
      </c>
      <c r="D20" s="358">
        <f t="shared" si="0"/>
        <v>163777.28422</v>
      </c>
      <c r="E20" s="193"/>
    </row>
    <row r="21" spans="2:5" ht="15.75" customHeight="1">
      <c r="B21" s="396" t="s">
        <v>222</v>
      </c>
      <c r="C21" s="358">
        <v>36932.32051</v>
      </c>
      <c r="D21" s="358">
        <f t="shared" si="0"/>
        <v>134175.12041</v>
      </c>
      <c r="E21" s="193"/>
    </row>
    <row r="22" spans="2:5" ht="15.75" customHeight="1">
      <c r="B22" s="470" t="s">
        <v>262</v>
      </c>
      <c r="C22" s="358">
        <v>19223.323720000004</v>
      </c>
      <c r="D22" s="358">
        <f t="shared" si="0"/>
        <v>69838.33507</v>
      </c>
      <c r="E22" s="193"/>
    </row>
    <row r="23" spans="2:5" ht="15.75" customHeight="1">
      <c r="B23" s="396" t="s">
        <v>229</v>
      </c>
      <c r="C23" s="358">
        <v>16377.96645</v>
      </c>
      <c r="D23" s="358">
        <f aca="true" t="shared" si="1" ref="D23:D33">ROUND(+C23*$E$9,5)</f>
        <v>59501.15211</v>
      </c>
      <c r="E23" s="193"/>
    </row>
    <row r="24" spans="2:5" ht="15.75" customHeight="1">
      <c r="B24" s="396" t="s">
        <v>184</v>
      </c>
      <c r="C24" s="358">
        <v>13170.778769999999</v>
      </c>
      <c r="D24" s="358">
        <f t="shared" si="1"/>
        <v>47849.43927</v>
      </c>
      <c r="E24" s="193"/>
    </row>
    <row r="25" spans="2:5" ht="15.75" customHeight="1">
      <c r="B25" s="396" t="s">
        <v>251</v>
      </c>
      <c r="C25" s="358">
        <v>9506.509310000001</v>
      </c>
      <c r="D25" s="358">
        <f>ROUND(+C25*$E$9,5)</f>
        <v>34537.14832</v>
      </c>
      <c r="E25" s="193"/>
    </row>
    <row r="26" spans="2:5" ht="15.75" customHeight="1">
      <c r="B26" s="396" t="s">
        <v>223</v>
      </c>
      <c r="C26" s="358">
        <v>8869.007300000001</v>
      </c>
      <c r="D26" s="358">
        <f>ROUND(+C26*$E$9,5)</f>
        <v>32221.10352</v>
      </c>
      <c r="E26" s="193"/>
    </row>
    <row r="27" spans="2:5" ht="15.75" customHeight="1">
      <c r="B27" s="396" t="s">
        <v>278</v>
      </c>
      <c r="C27" s="358">
        <v>7058.295440000001</v>
      </c>
      <c r="D27" s="358">
        <f t="shared" si="1"/>
        <v>25642.78733</v>
      </c>
      <c r="E27" s="193"/>
    </row>
    <row r="28" spans="2:5" ht="15.75" customHeight="1">
      <c r="B28" s="396" t="s">
        <v>227</v>
      </c>
      <c r="C28" s="358">
        <v>6239.82309</v>
      </c>
      <c r="D28" s="358">
        <f>ROUND(+C28*$E$9,5)</f>
        <v>22669.27729</v>
      </c>
      <c r="E28" s="193"/>
    </row>
    <row r="29" spans="2:5" ht="15.75" customHeight="1">
      <c r="B29" s="396" t="s">
        <v>244</v>
      </c>
      <c r="C29" s="358">
        <v>5790.12799</v>
      </c>
      <c r="D29" s="358">
        <f t="shared" si="1"/>
        <v>21035.53499</v>
      </c>
      <c r="E29" s="193"/>
    </row>
    <row r="30" spans="2:5" ht="15.75" customHeight="1">
      <c r="B30" s="396" t="s">
        <v>243</v>
      </c>
      <c r="C30" s="358">
        <v>3227.66511</v>
      </c>
      <c r="D30" s="358">
        <f>ROUND(+C30*$E$9,5)</f>
        <v>11726.10734</v>
      </c>
      <c r="E30" s="193"/>
    </row>
    <row r="31" spans="2:5" ht="15.75" customHeight="1">
      <c r="B31" s="396" t="s">
        <v>301</v>
      </c>
      <c r="C31" s="358">
        <v>2104.13667</v>
      </c>
      <c r="D31" s="358">
        <f>ROUND(+C31*$E$9,5)</f>
        <v>7644.32852</v>
      </c>
      <c r="E31" s="193"/>
    </row>
    <row r="32" spans="2:5" ht="15.75" customHeight="1">
      <c r="B32" s="396" t="s">
        <v>123</v>
      </c>
      <c r="C32" s="358">
        <v>1831.9466100000002</v>
      </c>
      <c r="D32" s="358">
        <f>ROUND(+C32*$E$9,5)</f>
        <v>6655.46203</v>
      </c>
      <c r="E32" s="193"/>
    </row>
    <row r="33" spans="2:5" ht="15.75" customHeight="1">
      <c r="B33" s="396" t="s">
        <v>215</v>
      </c>
      <c r="C33" s="358">
        <v>2E-05</v>
      </c>
      <c r="D33" s="358">
        <f t="shared" si="1"/>
        <v>7E-05</v>
      </c>
      <c r="E33" s="193"/>
    </row>
    <row r="34" spans="2:5" ht="12" customHeight="1">
      <c r="B34" s="471"/>
      <c r="C34" s="359"/>
      <c r="D34" s="359"/>
      <c r="E34" s="193"/>
    </row>
    <row r="35" spans="2:5" ht="20.25" customHeight="1">
      <c r="B35" s="472" t="s">
        <v>113</v>
      </c>
      <c r="C35" s="95">
        <f>SUM(C37:C132)</f>
        <v>259962.09512999989</v>
      </c>
      <c r="D35" s="95">
        <f>SUM(D37:D132)</f>
        <v>944442.2916000003</v>
      </c>
      <c r="E35" s="193"/>
    </row>
    <row r="36" spans="2:5" ht="7.5" customHeight="1">
      <c r="B36" s="473"/>
      <c r="C36" s="95"/>
      <c r="D36" s="95"/>
      <c r="E36" s="193"/>
    </row>
    <row r="37" spans="2:5" ht="15.75" customHeight="1">
      <c r="B37" s="470" t="s">
        <v>171</v>
      </c>
      <c r="C37" s="358">
        <v>76878.33426</v>
      </c>
      <c r="D37" s="358">
        <f aca="true" t="shared" si="2" ref="D37:D68">ROUND(+C37*$E$9,5)</f>
        <v>279298.98837</v>
      </c>
      <c r="E37" s="193"/>
    </row>
    <row r="38" spans="2:5" ht="15.75" customHeight="1">
      <c r="B38" s="470" t="s">
        <v>206</v>
      </c>
      <c r="C38" s="358">
        <v>11822.4226</v>
      </c>
      <c r="D38" s="358">
        <f t="shared" si="2"/>
        <v>42950.86131</v>
      </c>
      <c r="E38" s="193"/>
    </row>
    <row r="39" spans="2:5" ht="15.75" customHeight="1">
      <c r="B39" s="470" t="s">
        <v>297</v>
      </c>
      <c r="C39" s="358">
        <v>9847.959480000001</v>
      </c>
      <c r="D39" s="358">
        <f t="shared" si="2"/>
        <v>35777.63679</v>
      </c>
      <c r="E39" s="193"/>
    </row>
    <row r="40" spans="2:5" ht="15.75" customHeight="1">
      <c r="B40" s="470" t="s">
        <v>286</v>
      </c>
      <c r="C40" s="358">
        <v>8905.50677</v>
      </c>
      <c r="D40" s="358">
        <f t="shared" si="2"/>
        <v>32353.7061</v>
      </c>
      <c r="E40" s="193"/>
    </row>
    <row r="41" spans="2:5" ht="15.75" customHeight="1">
      <c r="B41" s="470" t="s">
        <v>298</v>
      </c>
      <c r="C41" s="358">
        <v>8271.88189</v>
      </c>
      <c r="D41" s="358">
        <f t="shared" si="2"/>
        <v>30051.74691</v>
      </c>
      <c r="E41" s="193"/>
    </row>
    <row r="42" spans="2:5" ht="15.75" customHeight="1">
      <c r="B42" s="470" t="s">
        <v>312</v>
      </c>
      <c r="C42" s="358">
        <v>7301.6794199999995</v>
      </c>
      <c r="D42" s="358">
        <f t="shared" si="2"/>
        <v>26527.00133</v>
      </c>
      <c r="E42" s="193"/>
    </row>
    <row r="43" spans="2:5" ht="15.75" customHeight="1">
      <c r="B43" s="470" t="s">
        <v>275</v>
      </c>
      <c r="C43" s="358">
        <v>5906.70746</v>
      </c>
      <c r="D43" s="358">
        <f t="shared" si="2"/>
        <v>21459.0682</v>
      </c>
      <c r="E43" s="193"/>
    </row>
    <row r="44" spans="2:5" ht="15.75" customHeight="1">
      <c r="B44" s="470" t="s">
        <v>279</v>
      </c>
      <c r="C44" s="358">
        <v>5732.61429</v>
      </c>
      <c r="D44" s="358">
        <f t="shared" si="2"/>
        <v>20826.58772</v>
      </c>
      <c r="E44" s="193"/>
    </row>
    <row r="45" spans="2:5" ht="15.75" customHeight="1">
      <c r="B45" s="470" t="s">
        <v>270</v>
      </c>
      <c r="C45" s="358">
        <v>5016.74798</v>
      </c>
      <c r="D45" s="358">
        <f t="shared" si="2"/>
        <v>18225.84541</v>
      </c>
      <c r="E45" s="193"/>
    </row>
    <row r="46" spans="2:5" ht="15.75" customHeight="1">
      <c r="B46" s="470" t="s">
        <v>196</v>
      </c>
      <c r="C46" s="358">
        <v>4631.88689</v>
      </c>
      <c r="D46" s="358">
        <f t="shared" si="2"/>
        <v>16827.64507</v>
      </c>
      <c r="E46" s="193"/>
    </row>
    <row r="47" spans="2:5" ht="15.75" customHeight="1">
      <c r="B47" s="470" t="s">
        <v>214</v>
      </c>
      <c r="C47" s="358">
        <v>4151.16013</v>
      </c>
      <c r="D47" s="358">
        <f t="shared" si="2"/>
        <v>15081.16475</v>
      </c>
      <c r="E47" s="193"/>
    </row>
    <row r="48" spans="2:5" ht="15.75" customHeight="1">
      <c r="B48" s="470" t="s">
        <v>310</v>
      </c>
      <c r="C48" s="358">
        <v>3960.02235</v>
      </c>
      <c r="D48" s="358">
        <f t="shared" si="2"/>
        <v>14386.7612</v>
      </c>
      <c r="E48" s="193"/>
    </row>
    <row r="49" spans="2:5" ht="15.75" customHeight="1">
      <c r="B49" s="470" t="s">
        <v>266</v>
      </c>
      <c r="C49" s="358">
        <v>3871.92941</v>
      </c>
      <c r="D49" s="358">
        <f t="shared" si="2"/>
        <v>14066.71955</v>
      </c>
      <c r="E49" s="193"/>
    </row>
    <row r="50" spans="2:5" ht="15.75" customHeight="1">
      <c r="B50" s="470" t="s">
        <v>330</v>
      </c>
      <c r="C50" s="358">
        <v>3596.13386</v>
      </c>
      <c r="D50" s="358">
        <f t="shared" si="2"/>
        <v>13064.75431</v>
      </c>
      <c r="E50" s="193"/>
    </row>
    <row r="51" spans="2:5" ht="15.75" customHeight="1">
      <c r="B51" s="470" t="s">
        <v>187</v>
      </c>
      <c r="C51" s="358">
        <v>3571.65719</v>
      </c>
      <c r="D51" s="358">
        <f t="shared" si="2"/>
        <v>12975.83057</v>
      </c>
      <c r="E51" s="193"/>
    </row>
    <row r="52" spans="2:5" ht="15.75" customHeight="1">
      <c r="B52" s="470" t="s">
        <v>315</v>
      </c>
      <c r="C52" s="358">
        <v>3321.3696400000003</v>
      </c>
      <c r="D52" s="358">
        <f t="shared" si="2"/>
        <v>12066.5359</v>
      </c>
      <c r="E52" s="193"/>
    </row>
    <row r="53" spans="2:5" ht="15.75" customHeight="1">
      <c r="B53" s="470" t="s">
        <v>245</v>
      </c>
      <c r="C53" s="358">
        <v>3273.90571</v>
      </c>
      <c r="D53" s="358">
        <f t="shared" si="2"/>
        <v>11894.09944</v>
      </c>
      <c r="E53" s="193"/>
    </row>
    <row r="54" spans="2:5" ht="15.75" customHeight="1">
      <c r="B54" s="470" t="s">
        <v>268</v>
      </c>
      <c r="C54" s="358">
        <v>3239.89271</v>
      </c>
      <c r="D54" s="358">
        <f t="shared" si="2"/>
        <v>11770.53022</v>
      </c>
      <c r="E54" s="193"/>
    </row>
    <row r="55" spans="2:5" ht="15.75" customHeight="1">
      <c r="B55" s="470" t="s">
        <v>305</v>
      </c>
      <c r="C55" s="358">
        <v>3084.80096</v>
      </c>
      <c r="D55" s="358">
        <f t="shared" si="2"/>
        <v>11207.08189</v>
      </c>
      <c r="E55" s="193"/>
    </row>
    <row r="56" spans="2:5" ht="15.75" customHeight="1">
      <c r="B56" s="470" t="s">
        <v>189</v>
      </c>
      <c r="C56" s="358">
        <v>3047.12932</v>
      </c>
      <c r="D56" s="358">
        <f t="shared" si="2"/>
        <v>11070.22082</v>
      </c>
      <c r="E56" s="193"/>
    </row>
    <row r="57" spans="2:5" ht="15.75" customHeight="1">
      <c r="B57" s="470" t="s">
        <v>185</v>
      </c>
      <c r="C57" s="358">
        <v>2980.78961</v>
      </c>
      <c r="D57" s="358">
        <f t="shared" si="2"/>
        <v>10829.20865</v>
      </c>
      <c r="E57" s="193"/>
    </row>
    <row r="58" spans="2:5" ht="15.75" customHeight="1">
      <c r="B58" s="470" t="s">
        <v>191</v>
      </c>
      <c r="C58" s="358">
        <v>2854.51959</v>
      </c>
      <c r="D58" s="358">
        <f t="shared" si="2"/>
        <v>10370.46967</v>
      </c>
      <c r="E58" s="193"/>
    </row>
    <row r="59" spans="2:5" ht="15.75" customHeight="1">
      <c r="B59" s="470" t="s">
        <v>277</v>
      </c>
      <c r="C59" s="358">
        <v>2713.1380299999996</v>
      </c>
      <c r="D59" s="358">
        <f t="shared" si="2"/>
        <v>9856.83046</v>
      </c>
      <c r="E59" s="193"/>
    </row>
    <row r="60" spans="2:5" ht="15.75" customHeight="1">
      <c r="B60" s="470" t="s">
        <v>280</v>
      </c>
      <c r="C60" s="358">
        <v>2687.06301</v>
      </c>
      <c r="D60" s="358">
        <f t="shared" si="2"/>
        <v>9762.09992</v>
      </c>
      <c r="E60" s="193"/>
    </row>
    <row r="61" spans="2:5" ht="15.75" customHeight="1">
      <c r="B61" s="470" t="s">
        <v>329</v>
      </c>
      <c r="C61" s="358">
        <v>2636.1811000000002</v>
      </c>
      <c r="D61" s="358">
        <f t="shared" si="2"/>
        <v>9577.24594</v>
      </c>
      <c r="E61" s="193"/>
    </row>
    <row r="62" spans="2:5" ht="15.75" customHeight="1">
      <c r="B62" s="470" t="s">
        <v>186</v>
      </c>
      <c r="C62" s="358">
        <v>2502.19461</v>
      </c>
      <c r="D62" s="358">
        <f t="shared" si="2"/>
        <v>9090.47302</v>
      </c>
      <c r="E62" s="193"/>
    </row>
    <row r="63" spans="2:5" ht="15.75" customHeight="1">
      <c r="B63" s="470" t="s">
        <v>291</v>
      </c>
      <c r="C63" s="358">
        <v>2316.29321</v>
      </c>
      <c r="D63" s="358">
        <f t="shared" si="2"/>
        <v>8415.09323</v>
      </c>
      <c r="E63" s="193"/>
    </row>
    <row r="64" spans="2:5" ht="15.75" customHeight="1">
      <c r="B64" s="470" t="s">
        <v>314</v>
      </c>
      <c r="C64" s="358">
        <v>2295.8628900000003</v>
      </c>
      <c r="D64" s="358">
        <f t="shared" si="2"/>
        <v>8340.86988</v>
      </c>
      <c r="E64" s="193"/>
    </row>
    <row r="65" spans="2:5" ht="15.75" customHeight="1">
      <c r="B65" s="470" t="s">
        <v>228</v>
      </c>
      <c r="C65" s="358">
        <v>2284.2798</v>
      </c>
      <c r="D65" s="358">
        <f t="shared" si="2"/>
        <v>8298.78851</v>
      </c>
      <c r="E65" s="193"/>
    </row>
    <row r="66" spans="2:5" ht="15.75" customHeight="1">
      <c r="B66" s="470" t="s">
        <v>190</v>
      </c>
      <c r="C66" s="358">
        <v>2191.46547</v>
      </c>
      <c r="D66" s="358">
        <f t="shared" si="2"/>
        <v>7961.59405</v>
      </c>
      <c r="E66" s="193"/>
    </row>
    <row r="67" spans="2:5" ht="15.75" customHeight="1">
      <c r="B67" s="470" t="s">
        <v>303</v>
      </c>
      <c r="C67" s="358">
        <v>2188.81518</v>
      </c>
      <c r="D67" s="358">
        <f t="shared" si="2"/>
        <v>7951.96555</v>
      </c>
      <c r="E67" s="193"/>
    </row>
    <row r="68" spans="2:5" ht="15.75" customHeight="1">
      <c r="B68" s="470" t="s">
        <v>204</v>
      </c>
      <c r="C68" s="358">
        <v>2153.84478</v>
      </c>
      <c r="D68" s="358">
        <f t="shared" si="2"/>
        <v>7824.91809</v>
      </c>
      <c r="E68" s="193"/>
    </row>
    <row r="69" spans="2:5" ht="15.75" customHeight="1">
      <c r="B69" s="470" t="s">
        <v>195</v>
      </c>
      <c r="C69" s="358">
        <v>1991.4618500000001</v>
      </c>
      <c r="D69" s="358">
        <f aca="true" t="shared" si="3" ref="D69:D100">ROUND(+C69*$E$9,5)</f>
        <v>7234.9809</v>
      </c>
      <c r="E69" s="193"/>
    </row>
    <row r="70" spans="2:5" ht="15.75" customHeight="1">
      <c r="B70" s="470" t="s">
        <v>273</v>
      </c>
      <c r="C70" s="358">
        <v>1951.2167</v>
      </c>
      <c r="D70" s="358">
        <f t="shared" si="3"/>
        <v>7088.77027</v>
      </c>
      <c r="E70" s="193"/>
    </row>
    <row r="71" spans="2:5" ht="15.75" customHeight="1">
      <c r="B71" s="470" t="s">
        <v>287</v>
      </c>
      <c r="C71" s="358">
        <v>1670.69525</v>
      </c>
      <c r="D71" s="358">
        <f t="shared" si="3"/>
        <v>6069.63584</v>
      </c>
      <c r="E71" s="193"/>
    </row>
    <row r="72" spans="2:5" ht="15.75" customHeight="1">
      <c r="B72" s="470" t="s">
        <v>193</v>
      </c>
      <c r="C72" s="358">
        <v>1639.2910200000001</v>
      </c>
      <c r="D72" s="358">
        <f t="shared" si="3"/>
        <v>5955.54428</v>
      </c>
      <c r="E72" s="193"/>
    </row>
    <row r="73" spans="2:5" ht="15.75" customHeight="1">
      <c r="B73" s="470" t="s">
        <v>322</v>
      </c>
      <c r="C73" s="358">
        <v>1628.42606</v>
      </c>
      <c r="D73" s="358">
        <f t="shared" si="3"/>
        <v>5916.07188</v>
      </c>
      <c r="E73" s="193"/>
    </row>
    <row r="74" spans="2:5" ht="15.75" customHeight="1">
      <c r="B74" s="470" t="s">
        <v>253</v>
      </c>
      <c r="C74" s="358">
        <v>1496.22083</v>
      </c>
      <c r="D74" s="358">
        <f t="shared" si="3"/>
        <v>5435.77028</v>
      </c>
      <c r="E74" s="193"/>
    </row>
    <row r="75" spans="2:5" ht="15.75" customHeight="1">
      <c r="B75" s="470" t="s">
        <v>181</v>
      </c>
      <c r="C75" s="358">
        <v>1467.68801</v>
      </c>
      <c r="D75" s="358">
        <f t="shared" si="3"/>
        <v>5332.11054</v>
      </c>
      <c r="E75" s="193"/>
    </row>
    <row r="76" spans="2:5" ht="15.75" customHeight="1">
      <c r="B76" s="470" t="s">
        <v>197</v>
      </c>
      <c r="C76" s="358">
        <v>1451.74368</v>
      </c>
      <c r="D76" s="358">
        <f t="shared" si="3"/>
        <v>5274.18479</v>
      </c>
      <c r="E76" s="193"/>
    </row>
    <row r="77" spans="2:5" ht="15.75" customHeight="1">
      <c r="B77" s="470" t="s">
        <v>276</v>
      </c>
      <c r="C77" s="358">
        <v>1437.73999</v>
      </c>
      <c r="D77" s="358">
        <f t="shared" si="3"/>
        <v>5223.30938</v>
      </c>
      <c r="E77" s="193"/>
    </row>
    <row r="78" spans="2:5" ht="15.75" customHeight="1">
      <c r="B78" s="470" t="s">
        <v>306</v>
      </c>
      <c r="C78" s="358">
        <v>1423.11398</v>
      </c>
      <c r="D78" s="358">
        <f t="shared" si="3"/>
        <v>5170.17309</v>
      </c>
      <c r="E78" s="193"/>
    </row>
    <row r="79" spans="2:5" ht="15.75" customHeight="1">
      <c r="B79" s="470" t="s">
        <v>299</v>
      </c>
      <c r="C79" s="358">
        <v>1391.2612199999999</v>
      </c>
      <c r="D79" s="358">
        <f t="shared" si="3"/>
        <v>5054.45201</v>
      </c>
      <c r="E79" s="193"/>
    </row>
    <row r="80" spans="2:5" ht="15.75" customHeight="1">
      <c r="B80" s="470" t="s">
        <v>274</v>
      </c>
      <c r="C80" s="358">
        <v>1363.87639</v>
      </c>
      <c r="D80" s="358">
        <f t="shared" si="3"/>
        <v>4954.96292</v>
      </c>
      <c r="E80" s="193"/>
    </row>
    <row r="81" spans="2:5" ht="15.75" customHeight="1">
      <c r="B81" s="470" t="s">
        <v>292</v>
      </c>
      <c r="C81" s="358">
        <v>1347.75756</v>
      </c>
      <c r="D81" s="358">
        <f t="shared" si="3"/>
        <v>4896.40322</v>
      </c>
      <c r="E81" s="193"/>
    </row>
    <row r="82" spans="2:5" ht="15.75" customHeight="1">
      <c r="B82" s="470" t="s">
        <v>334</v>
      </c>
      <c r="C82" s="358">
        <v>1336.01948</v>
      </c>
      <c r="D82" s="358">
        <f t="shared" si="3"/>
        <v>4853.75877</v>
      </c>
      <c r="E82" s="193"/>
    </row>
    <row r="83" spans="2:5" ht="15.75" customHeight="1">
      <c r="B83" s="470" t="s">
        <v>304</v>
      </c>
      <c r="C83" s="358">
        <v>1301.20571</v>
      </c>
      <c r="D83" s="358">
        <f t="shared" si="3"/>
        <v>4727.28034</v>
      </c>
      <c r="E83" s="193"/>
    </row>
    <row r="84" spans="2:5" ht="15.75" customHeight="1">
      <c r="B84" s="470" t="s">
        <v>203</v>
      </c>
      <c r="C84" s="358">
        <v>1281.38994</v>
      </c>
      <c r="D84" s="358">
        <f t="shared" si="3"/>
        <v>4655.28965</v>
      </c>
      <c r="E84" s="193"/>
    </row>
    <row r="85" spans="2:5" ht="15.75" customHeight="1">
      <c r="B85" s="470" t="s">
        <v>289</v>
      </c>
      <c r="C85" s="358">
        <v>1241.67462</v>
      </c>
      <c r="D85" s="358">
        <f t="shared" si="3"/>
        <v>4511.00389</v>
      </c>
      <c r="E85" s="193"/>
    </row>
    <row r="86" spans="2:5" ht="15.75" customHeight="1">
      <c r="B86" s="470" t="s">
        <v>323</v>
      </c>
      <c r="C86" s="358">
        <v>1225.27524</v>
      </c>
      <c r="D86" s="358">
        <f t="shared" si="3"/>
        <v>4451.42495</v>
      </c>
      <c r="E86" s="193"/>
    </row>
    <row r="87" spans="2:5" ht="15.75" customHeight="1">
      <c r="B87" s="470" t="s">
        <v>332</v>
      </c>
      <c r="C87" s="358">
        <v>1223.5933400000001</v>
      </c>
      <c r="D87" s="358">
        <f t="shared" si="3"/>
        <v>4445.3146</v>
      </c>
      <c r="E87" s="193"/>
    </row>
    <row r="88" spans="2:5" ht="15.75" customHeight="1">
      <c r="B88" s="470" t="s">
        <v>313</v>
      </c>
      <c r="C88" s="358">
        <v>1169.56496</v>
      </c>
      <c r="D88" s="358">
        <f t="shared" si="3"/>
        <v>4249.0295</v>
      </c>
      <c r="E88" s="193"/>
    </row>
    <row r="89" spans="2:5" ht="15.75" customHeight="1">
      <c r="B89" s="470" t="s">
        <v>288</v>
      </c>
      <c r="C89" s="358">
        <v>1157.3748799999998</v>
      </c>
      <c r="D89" s="358">
        <f t="shared" si="3"/>
        <v>4204.74294</v>
      </c>
      <c r="E89" s="193"/>
    </row>
    <row r="90" spans="2:5" ht="15.75" customHeight="1">
      <c r="B90" s="470" t="s">
        <v>281</v>
      </c>
      <c r="C90" s="358">
        <v>1043.08747</v>
      </c>
      <c r="D90" s="358">
        <f t="shared" si="3"/>
        <v>3789.53678</v>
      </c>
      <c r="E90" s="193"/>
    </row>
    <row r="91" spans="2:5" ht="15.75" customHeight="1">
      <c r="B91" s="470" t="s">
        <v>302</v>
      </c>
      <c r="C91" s="358">
        <v>1021.3821899999999</v>
      </c>
      <c r="D91" s="358">
        <f t="shared" si="3"/>
        <v>3710.6815</v>
      </c>
      <c r="E91" s="193"/>
    </row>
    <row r="92" spans="2:5" ht="15.75" customHeight="1">
      <c r="B92" s="470" t="s">
        <v>194</v>
      </c>
      <c r="C92" s="358">
        <v>963.55219</v>
      </c>
      <c r="D92" s="358">
        <f t="shared" si="3"/>
        <v>3500.58511</v>
      </c>
      <c r="E92" s="193"/>
    </row>
    <row r="93" spans="2:5" ht="15.75" customHeight="1">
      <c r="B93" s="470" t="s">
        <v>295</v>
      </c>
      <c r="C93" s="358">
        <v>867.75407</v>
      </c>
      <c r="D93" s="358">
        <f t="shared" si="3"/>
        <v>3152.55054</v>
      </c>
      <c r="E93" s="193"/>
    </row>
    <row r="94" spans="2:5" ht="15.75" customHeight="1">
      <c r="B94" s="470" t="s">
        <v>296</v>
      </c>
      <c r="C94" s="358">
        <v>769.32773</v>
      </c>
      <c r="D94" s="358">
        <f t="shared" si="3"/>
        <v>2794.96764</v>
      </c>
      <c r="E94" s="193"/>
    </row>
    <row r="95" spans="2:5" ht="15.75" customHeight="1">
      <c r="B95" s="470" t="s">
        <v>324</v>
      </c>
      <c r="C95" s="358">
        <v>709.0646999999999</v>
      </c>
      <c r="D95" s="358">
        <f t="shared" si="3"/>
        <v>2576.03206</v>
      </c>
      <c r="E95" s="193"/>
    </row>
    <row r="96" spans="2:5" ht="15.75" customHeight="1">
      <c r="B96" s="470" t="s">
        <v>208</v>
      </c>
      <c r="C96" s="358">
        <v>694.14896</v>
      </c>
      <c r="D96" s="358">
        <f t="shared" si="3"/>
        <v>2521.84317</v>
      </c>
      <c r="E96" s="193"/>
    </row>
    <row r="97" spans="2:5" ht="15.75" customHeight="1">
      <c r="B97" s="470" t="s">
        <v>270</v>
      </c>
      <c r="C97" s="358">
        <v>652.4166700000001</v>
      </c>
      <c r="D97" s="358">
        <f t="shared" si="3"/>
        <v>2370.22976</v>
      </c>
      <c r="E97" s="193"/>
    </row>
    <row r="98" spans="2:5" ht="15.75" customHeight="1">
      <c r="B98" s="470" t="s">
        <v>269</v>
      </c>
      <c r="C98" s="358">
        <v>639.78601</v>
      </c>
      <c r="D98" s="358">
        <f t="shared" si="3"/>
        <v>2324.34257</v>
      </c>
      <c r="E98" s="193"/>
    </row>
    <row r="99" spans="2:5" ht="15.75" customHeight="1">
      <c r="B99" s="470" t="s">
        <v>198</v>
      </c>
      <c r="C99" s="358">
        <v>628.88151</v>
      </c>
      <c r="D99" s="358">
        <f t="shared" si="3"/>
        <v>2284.72653</v>
      </c>
      <c r="E99" s="193"/>
    </row>
    <row r="100" spans="2:5" ht="15.75" customHeight="1">
      <c r="B100" s="470" t="s">
        <v>282</v>
      </c>
      <c r="C100" s="358">
        <v>594.50501</v>
      </c>
      <c r="D100" s="358">
        <f t="shared" si="3"/>
        <v>2159.8367</v>
      </c>
      <c r="E100" s="193"/>
    </row>
    <row r="101" spans="2:5" ht="15.75" customHeight="1">
      <c r="B101" s="470" t="s">
        <v>300</v>
      </c>
      <c r="C101" s="358">
        <v>593.01135</v>
      </c>
      <c r="D101" s="358">
        <f aca="true" t="shared" si="4" ref="D101:D132">ROUND(+C101*$E$9,5)</f>
        <v>2154.41023</v>
      </c>
      <c r="E101" s="193"/>
    </row>
    <row r="102" spans="2:5" ht="15.75" customHeight="1">
      <c r="B102" s="470" t="s">
        <v>188</v>
      </c>
      <c r="C102" s="358">
        <v>566.28775</v>
      </c>
      <c r="D102" s="358">
        <f t="shared" si="4"/>
        <v>2057.3234</v>
      </c>
      <c r="E102" s="193"/>
    </row>
    <row r="103" spans="2:5" ht="15.75" customHeight="1">
      <c r="B103" s="470" t="s">
        <v>293</v>
      </c>
      <c r="C103" s="358">
        <v>555.30711</v>
      </c>
      <c r="D103" s="358">
        <f t="shared" si="4"/>
        <v>2017.43073</v>
      </c>
      <c r="E103" s="193"/>
    </row>
    <row r="104" spans="2:5" ht="15.75" customHeight="1">
      <c r="B104" s="470" t="s">
        <v>199</v>
      </c>
      <c r="C104" s="358">
        <v>551.53768</v>
      </c>
      <c r="D104" s="358">
        <f t="shared" si="4"/>
        <v>2003.73639</v>
      </c>
      <c r="E104" s="193"/>
    </row>
    <row r="105" spans="2:5" ht="15.75" customHeight="1">
      <c r="B105" s="470" t="s">
        <v>172</v>
      </c>
      <c r="C105" s="358">
        <v>541.4930400000001</v>
      </c>
      <c r="D105" s="358">
        <f t="shared" si="4"/>
        <v>1967.24421</v>
      </c>
      <c r="E105" s="193"/>
    </row>
    <row r="106" spans="2:5" ht="15.75" customHeight="1">
      <c r="B106" s="470" t="s">
        <v>290</v>
      </c>
      <c r="C106" s="358">
        <v>532.68769</v>
      </c>
      <c r="D106" s="358">
        <f t="shared" si="4"/>
        <v>1935.25438</v>
      </c>
      <c r="E106" s="193"/>
    </row>
    <row r="107" spans="2:5" ht="15.75" customHeight="1">
      <c r="B107" s="470" t="s">
        <v>308</v>
      </c>
      <c r="C107" s="358">
        <v>522.46203</v>
      </c>
      <c r="D107" s="358">
        <f t="shared" si="4"/>
        <v>1898.10455</v>
      </c>
      <c r="E107" s="193"/>
    </row>
    <row r="108" spans="2:5" ht="15.75" customHeight="1">
      <c r="B108" s="470" t="s">
        <v>335</v>
      </c>
      <c r="C108" s="358">
        <v>516.39492</v>
      </c>
      <c r="D108" s="358">
        <f t="shared" si="4"/>
        <v>1876.06274</v>
      </c>
      <c r="E108" s="193"/>
    </row>
    <row r="109" spans="2:5" ht="15.75" customHeight="1">
      <c r="B109" s="470" t="s">
        <v>219</v>
      </c>
      <c r="C109" s="358">
        <v>503.46975</v>
      </c>
      <c r="D109" s="358">
        <f t="shared" si="4"/>
        <v>1829.1056</v>
      </c>
      <c r="E109" s="193"/>
    </row>
    <row r="110" spans="2:5" ht="15.75" customHeight="1">
      <c r="B110" s="470" t="s">
        <v>217</v>
      </c>
      <c r="C110" s="358">
        <v>494.47651</v>
      </c>
      <c r="D110" s="358">
        <f t="shared" si="4"/>
        <v>1796.43316</v>
      </c>
      <c r="E110" s="193"/>
    </row>
    <row r="111" spans="2:5" ht="15.75" customHeight="1">
      <c r="B111" s="470" t="s">
        <v>200</v>
      </c>
      <c r="C111" s="358">
        <v>464.2499</v>
      </c>
      <c r="D111" s="358">
        <f t="shared" si="4"/>
        <v>1686.61989</v>
      </c>
      <c r="E111" s="193"/>
    </row>
    <row r="112" spans="2:5" ht="15.75" customHeight="1">
      <c r="B112" s="470" t="s">
        <v>283</v>
      </c>
      <c r="C112" s="358">
        <v>389.84882</v>
      </c>
      <c r="D112" s="358">
        <f t="shared" si="4"/>
        <v>1416.32076</v>
      </c>
      <c r="E112" s="193"/>
    </row>
    <row r="113" spans="2:5" ht="15.75" customHeight="1">
      <c r="B113" s="470" t="s">
        <v>333</v>
      </c>
      <c r="C113" s="358">
        <v>387.48287</v>
      </c>
      <c r="D113" s="358">
        <f t="shared" si="4"/>
        <v>1407.72527</v>
      </c>
      <c r="E113" s="193"/>
    </row>
    <row r="114" spans="2:5" ht="15.75" customHeight="1">
      <c r="B114" s="470" t="s">
        <v>345</v>
      </c>
      <c r="C114" s="358">
        <v>385.35645</v>
      </c>
      <c r="D114" s="358">
        <f t="shared" si="4"/>
        <v>1399.99998</v>
      </c>
      <c r="E114" s="193"/>
    </row>
    <row r="115" spans="2:5" ht="15.75" customHeight="1">
      <c r="B115" s="470" t="s">
        <v>210</v>
      </c>
      <c r="C115" s="358">
        <v>384.3288</v>
      </c>
      <c r="D115" s="358">
        <f t="shared" si="4"/>
        <v>1396.26653</v>
      </c>
      <c r="E115" s="193"/>
    </row>
    <row r="116" spans="2:5" ht="15.75" customHeight="1">
      <c r="B116" s="470" t="s">
        <v>220</v>
      </c>
      <c r="C116" s="358">
        <v>377.04589</v>
      </c>
      <c r="D116" s="358">
        <f t="shared" si="4"/>
        <v>1369.80772</v>
      </c>
      <c r="E116" s="193"/>
    </row>
    <row r="117" spans="2:5" ht="15.75" customHeight="1">
      <c r="B117" s="470" t="s">
        <v>209</v>
      </c>
      <c r="C117" s="358">
        <v>376.30694</v>
      </c>
      <c r="D117" s="358">
        <f t="shared" si="4"/>
        <v>1367.12311</v>
      </c>
      <c r="E117" s="193"/>
    </row>
    <row r="118" spans="2:5" ht="15.75" customHeight="1">
      <c r="B118" s="470" t="s">
        <v>201</v>
      </c>
      <c r="C118" s="358">
        <v>369.04692</v>
      </c>
      <c r="D118" s="358">
        <f t="shared" si="4"/>
        <v>1340.74746</v>
      </c>
      <c r="E118" s="193"/>
    </row>
    <row r="119" spans="2:5" ht="15.75" customHeight="1">
      <c r="B119" s="470" t="s">
        <v>212</v>
      </c>
      <c r="C119" s="358">
        <v>301.05088</v>
      </c>
      <c r="D119" s="358">
        <f t="shared" si="4"/>
        <v>1093.71785</v>
      </c>
      <c r="E119" s="193"/>
    </row>
    <row r="120" spans="2:5" ht="15.75" customHeight="1">
      <c r="B120" s="470" t="s">
        <v>252</v>
      </c>
      <c r="C120" s="358">
        <v>285.51382</v>
      </c>
      <c r="D120" s="358">
        <f t="shared" si="4"/>
        <v>1037.27171</v>
      </c>
      <c r="E120" s="193"/>
    </row>
    <row r="121" spans="2:5" ht="15.75" customHeight="1">
      <c r="B121" s="470" t="s">
        <v>294</v>
      </c>
      <c r="C121" s="358">
        <v>283.6216</v>
      </c>
      <c r="D121" s="358">
        <f t="shared" si="4"/>
        <v>1030.39727</v>
      </c>
      <c r="E121" s="193"/>
    </row>
    <row r="122" spans="2:5" ht="15.75" customHeight="1">
      <c r="B122" s="470" t="s">
        <v>216</v>
      </c>
      <c r="C122" s="358">
        <v>240.26054000000002</v>
      </c>
      <c r="D122" s="358">
        <f t="shared" si="4"/>
        <v>872.86654</v>
      </c>
      <c r="E122" s="193"/>
    </row>
    <row r="123" spans="2:5" ht="15.75" customHeight="1">
      <c r="B123" s="470" t="s">
        <v>202</v>
      </c>
      <c r="C123" s="358">
        <v>239.79239</v>
      </c>
      <c r="D123" s="358">
        <f t="shared" si="4"/>
        <v>871.16575</v>
      </c>
      <c r="E123" s="193"/>
    </row>
    <row r="124" spans="2:5" ht="15.75" customHeight="1">
      <c r="B124" s="470" t="s">
        <v>230</v>
      </c>
      <c r="C124" s="358">
        <v>229.48476000000002</v>
      </c>
      <c r="D124" s="358">
        <f t="shared" si="4"/>
        <v>833.71813</v>
      </c>
      <c r="E124" s="193"/>
    </row>
    <row r="125" spans="2:5" ht="15.75" customHeight="1">
      <c r="B125" s="470" t="s">
        <v>336</v>
      </c>
      <c r="C125" s="358">
        <v>198.34461</v>
      </c>
      <c r="D125" s="358">
        <f t="shared" si="4"/>
        <v>720.58597</v>
      </c>
      <c r="E125" s="193"/>
    </row>
    <row r="126" spans="2:5" ht="15.75" customHeight="1">
      <c r="B126" s="470" t="s">
        <v>192</v>
      </c>
      <c r="C126" s="358">
        <v>182.06221</v>
      </c>
      <c r="D126" s="358">
        <f t="shared" si="4"/>
        <v>661.43201</v>
      </c>
      <c r="E126" s="193"/>
    </row>
    <row r="127" spans="2:5" ht="15.75" customHeight="1">
      <c r="B127" s="470" t="s">
        <v>211</v>
      </c>
      <c r="C127" s="358">
        <v>169.38593</v>
      </c>
      <c r="D127" s="358">
        <f t="shared" si="4"/>
        <v>615.37908</v>
      </c>
      <c r="E127" s="193"/>
    </row>
    <row r="128" spans="2:5" ht="15.75" customHeight="1">
      <c r="B128" s="470" t="s">
        <v>218</v>
      </c>
      <c r="C128" s="358">
        <v>166.13992000000002</v>
      </c>
      <c r="D128" s="358">
        <f t="shared" si="4"/>
        <v>603.58633</v>
      </c>
      <c r="E128" s="193"/>
    </row>
    <row r="129" spans="2:5" ht="15.75" customHeight="1">
      <c r="B129" s="470" t="s">
        <v>307</v>
      </c>
      <c r="C129" s="358">
        <v>159.43188</v>
      </c>
      <c r="D129" s="358">
        <f t="shared" si="4"/>
        <v>579.21602</v>
      </c>
      <c r="E129" s="193"/>
    </row>
    <row r="130" spans="2:5" ht="15.75" customHeight="1">
      <c r="B130" s="470" t="s">
        <v>205</v>
      </c>
      <c r="C130" s="358">
        <v>149.60877</v>
      </c>
      <c r="D130" s="358">
        <f t="shared" si="4"/>
        <v>543.52866</v>
      </c>
      <c r="E130" s="193"/>
    </row>
    <row r="131" spans="2:5" ht="15.75" customHeight="1">
      <c r="B131" s="470" t="s">
        <v>180</v>
      </c>
      <c r="C131" s="358">
        <v>112.20905</v>
      </c>
      <c r="D131" s="358">
        <f t="shared" si="4"/>
        <v>407.65548</v>
      </c>
      <c r="E131" s="193"/>
    </row>
    <row r="132" spans="2:6" s="180" customFormat="1" ht="15.75" customHeight="1">
      <c r="B132" s="470" t="s">
        <v>96</v>
      </c>
      <c r="C132" s="358">
        <v>715.70753</v>
      </c>
      <c r="D132" s="358">
        <f t="shared" si="4"/>
        <v>2600.16546</v>
      </c>
      <c r="E132" s="193"/>
      <c r="F132" s="75"/>
    </row>
    <row r="133" spans="1:7" s="222" customFormat="1" ht="12" customHeight="1">
      <c r="A133" s="78"/>
      <c r="B133" s="470"/>
      <c r="C133" s="358"/>
      <c r="D133" s="358"/>
      <c r="E133" s="193"/>
      <c r="F133" s="75"/>
      <c r="G133" s="75"/>
    </row>
    <row r="134" spans="1:6" s="222" customFormat="1" ht="15.75" customHeight="1">
      <c r="A134" s="78"/>
      <c r="B134" s="102" t="s">
        <v>247</v>
      </c>
      <c r="C134" s="95">
        <f>SUM(C136:C137)</f>
        <v>4961.017790000001</v>
      </c>
      <c r="D134" s="95">
        <f>SUM(D136:D137)</f>
        <v>18023.377630000003</v>
      </c>
      <c r="E134" s="193"/>
      <c r="F134" s="75"/>
    </row>
    <row r="135" spans="1:6" s="222" customFormat="1" ht="7.5" customHeight="1">
      <c r="A135" s="78"/>
      <c r="B135" s="103"/>
      <c r="C135" s="95"/>
      <c r="D135" s="104"/>
      <c r="E135" s="193"/>
      <c r="F135" s="75"/>
    </row>
    <row r="136" spans="1:5" s="222" customFormat="1" ht="15.75" customHeight="1">
      <c r="A136" s="78"/>
      <c r="B136" s="396" t="s">
        <v>246</v>
      </c>
      <c r="C136" s="358">
        <v>4961.0177300000005</v>
      </c>
      <c r="D136" s="360">
        <f>ROUND(+C136*$E$9,5)</f>
        <v>18023.37741</v>
      </c>
      <c r="E136" s="193"/>
    </row>
    <row r="137" spans="1:6" s="222" customFormat="1" ht="15.75" customHeight="1">
      <c r="A137" s="78"/>
      <c r="B137" s="396" t="s">
        <v>284</v>
      </c>
      <c r="C137" s="358">
        <v>5.9999999999999995E-05</v>
      </c>
      <c r="D137" s="360">
        <f>ROUND(+C137*$E$9,5)</f>
        <v>0.00022</v>
      </c>
      <c r="E137" s="193"/>
      <c r="F137" s="75"/>
    </row>
    <row r="138" spans="1:6" s="222" customFormat="1" ht="16.5" customHeight="1">
      <c r="A138" s="78"/>
      <c r="B138" s="81"/>
      <c r="C138" s="359"/>
      <c r="D138" s="361"/>
      <c r="E138" s="193"/>
      <c r="F138" s="75"/>
    </row>
    <row r="139" spans="1:6" s="222" customFormat="1" ht="16.5" customHeight="1">
      <c r="A139" s="78"/>
      <c r="B139" s="563" t="s">
        <v>14</v>
      </c>
      <c r="C139" s="581">
        <f>+C35+C15+C134</f>
        <v>672845.6674599998</v>
      </c>
      <c r="D139" s="581">
        <f>+D35+D15+D134</f>
        <v>2444448.309850001</v>
      </c>
      <c r="E139" s="193"/>
      <c r="F139" s="75"/>
    </row>
    <row r="140" spans="1:6" s="219" customFormat="1" ht="16.5" customHeight="1">
      <c r="A140" s="75"/>
      <c r="B140" s="564"/>
      <c r="C140" s="582"/>
      <c r="D140" s="582"/>
      <c r="E140" s="193"/>
      <c r="F140" s="75"/>
    </row>
    <row r="141" spans="1:6" s="219" customFormat="1" ht="7.5" customHeight="1">
      <c r="A141" s="75"/>
      <c r="B141" s="82"/>
      <c r="C141" s="83"/>
      <c r="D141" s="83"/>
      <c r="E141" s="193"/>
      <c r="F141" s="75"/>
    </row>
    <row r="142" spans="1:6" s="219" customFormat="1" ht="15" customHeight="1">
      <c r="A142" s="75"/>
      <c r="B142" s="79" t="s">
        <v>159</v>
      </c>
      <c r="C142" s="494"/>
      <c r="D142" s="192"/>
      <c r="E142" s="193"/>
      <c r="F142" s="75"/>
    </row>
    <row r="143" spans="1:6" s="220" customFormat="1" ht="15">
      <c r="A143" s="76"/>
      <c r="B143" s="79" t="s">
        <v>160</v>
      </c>
      <c r="C143" s="190"/>
      <c r="D143" s="191"/>
      <c r="E143" s="193"/>
      <c r="F143" s="75"/>
    </row>
    <row r="144" spans="1:6" s="219" customFormat="1" ht="15">
      <c r="A144" s="75"/>
      <c r="B144" s="84" t="s">
        <v>161</v>
      </c>
      <c r="C144" s="178"/>
      <c r="D144" s="114"/>
      <c r="E144" s="193"/>
      <c r="F144" s="75"/>
    </row>
    <row r="145" spans="1:6" s="221" customFormat="1" ht="15.75">
      <c r="A145" s="74"/>
      <c r="B145" s="84" t="s">
        <v>162</v>
      </c>
      <c r="C145" s="84"/>
      <c r="D145" s="84"/>
      <c r="E145" s="193"/>
      <c r="F145" s="75"/>
    </row>
    <row r="146" spans="1:6" s="221" customFormat="1" ht="15" customHeight="1">
      <c r="A146" s="74"/>
      <c r="B146" s="567" t="s">
        <v>346</v>
      </c>
      <c r="C146" s="567"/>
      <c r="D146" s="567"/>
      <c r="E146" s="193"/>
      <c r="F146" s="75"/>
    </row>
    <row r="147" spans="1:6" s="221" customFormat="1" ht="15" customHeight="1">
      <c r="A147" s="74"/>
      <c r="B147" s="577" t="s">
        <v>248</v>
      </c>
      <c r="C147" s="577"/>
      <c r="D147" s="577"/>
      <c r="E147" s="193"/>
      <c r="F147" s="75"/>
    </row>
    <row r="148" spans="1:6" s="221" customFormat="1" ht="15" customHeight="1">
      <c r="A148" s="74"/>
      <c r="B148" s="413"/>
      <c r="C148" s="414"/>
      <c r="D148" s="414"/>
      <c r="E148" s="193"/>
      <c r="F148" s="75"/>
    </row>
    <row r="149" spans="1:6" s="221" customFormat="1" ht="15.75">
      <c r="A149" s="74"/>
      <c r="B149" s="413"/>
      <c r="C149" s="415"/>
      <c r="D149" s="415"/>
      <c r="E149" s="193"/>
      <c r="F149" s="75"/>
    </row>
    <row r="150" spans="1:6" s="219" customFormat="1" ht="15" customHeight="1">
      <c r="A150" s="75"/>
      <c r="B150" s="416"/>
      <c r="C150" s="417"/>
      <c r="D150" s="417"/>
      <c r="E150" s="193"/>
      <c r="F150" s="75"/>
    </row>
    <row r="151" spans="1:6" s="219" customFormat="1" ht="15" customHeight="1">
      <c r="A151" s="75"/>
      <c r="B151" s="86" t="s">
        <v>108</v>
      </c>
      <c r="C151" s="93"/>
      <c r="D151" s="93"/>
      <c r="E151" s="193"/>
      <c r="F151" s="75"/>
    </row>
    <row r="152" spans="1:6" s="219" customFormat="1" ht="18">
      <c r="A152" s="75"/>
      <c r="B152" s="138" t="s">
        <v>259</v>
      </c>
      <c r="C152" s="94"/>
      <c r="D152" s="94"/>
      <c r="E152" s="193"/>
      <c r="F152" s="75"/>
    </row>
    <row r="153" spans="1:6" s="219" customFormat="1" ht="15" customHeight="1">
      <c r="A153" s="75"/>
      <c r="B153" s="357" t="s">
        <v>66</v>
      </c>
      <c r="C153" s="94"/>
      <c r="D153" s="94"/>
      <c r="E153" s="193"/>
      <c r="F153" s="75"/>
    </row>
    <row r="154" spans="1:5" s="219" customFormat="1" ht="15.75" customHeight="1">
      <c r="A154" s="75"/>
      <c r="B154" s="357" t="s">
        <v>101</v>
      </c>
      <c r="C154" s="94"/>
      <c r="D154" s="94"/>
      <c r="E154" s="193"/>
    </row>
    <row r="155" spans="1:5" s="219" customFormat="1" ht="15.75" customHeight="1">
      <c r="A155" s="75"/>
      <c r="B155" s="329" t="str">
        <f>+B9</f>
        <v>Al 30 de junio de 2023</v>
      </c>
      <c r="C155" s="329"/>
      <c r="D155" s="93"/>
      <c r="E155" s="193"/>
    </row>
    <row r="156" spans="1:5" s="219" customFormat="1" ht="7.5" customHeight="1">
      <c r="A156" s="75"/>
      <c r="B156" s="259"/>
      <c r="C156" s="270"/>
      <c r="D156" s="270"/>
      <c r="E156" s="193"/>
    </row>
    <row r="157" spans="1:5" s="219" customFormat="1" ht="12" customHeight="1">
      <c r="A157" s="75"/>
      <c r="B157" s="568" t="s">
        <v>99</v>
      </c>
      <c r="C157" s="571" t="s">
        <v>53</v>
      </c>
      <c r="D157" s="574" t="s">
        <v>134</v>
      </c>
      <c r="E157" s="193"/>
    </row>
    <row r="158" spans="1:5" s="219" customFormat="1" ht="12" customHeight="1">
      <c r="A158" s="75"/>
      <c r="B158" s="569"/>
      <c r="C158" s="572"/>
      <c r="D158" s="575"/>
      <c r="E158" s="193"/>
    </row>
    <row r="159" spans="1:5" s="219" customFormat="1" ht="12" customHeight="1">
      <c r="A159" s="75"/>
      <c r="B159" s="570"/>
      <c r="C159" s="573"/>
      <c r="D159" s="576"/>
      <c r="E159" s="193"/>
    </row>
    <row r="160" spans="1:5" s="219" customFormat="1" ht="9.75" customHeight="1">
      <c r="A160" s="75"/>
      <c r="B160" s="260"/>
      <c r="C160" s="272"/>
      <c r="D160" s="273"/>
      <c r="E160" s="193"/>
    </row>
    <row r="161" spans="1:5" s="219" customFormat="1" ht="20.25" customHeight="1">
      <c r="A161" s="75"/>
      <c r="B161" s="100" t="s">
        <v>122</v>
      </c>
      <c r="C161" s="95">
        <v>0</v>
      </c>
      <c r="D161" s="95">
        <v>0</v>
      </c>
      <c r="E161" s="193"/>
    </row>
    <row r="162" spans="1:5" s="219" customFormat="1" ht="7.5" customHeight="1">
      <c r="A162" s="75"/>
      <c r="B162" s="100"/>
      <c r="C162" s="95"/>
      <c r="D162" s="95"/>
      <c r="E162" s="193"/>
    </row>
    <row r="163" spans="1:5" s="219" customFormat="1" ht="12" customHeight="1">
      <c r="A163" s="75"/>
      <c r="B163" s="471"/>
      <c r="C163" s="359"/>
      <c r="D163" s="359"/>
      <c r="E163" s="193"/>
    </row>
    <row r="164" spans="1:6" s="219" customFormat="1" ht="20.25" customHeight="1">
      <c r="A164" s="75"/>
      <c r="B164" s="472" t="s">
        <v>116</v>
      </c>
      <c r="C164" s="95">
        <f>SUM(C166:C196)</f>
        <v>16831.63209</v>
      </c>
      <c r="D164" s="95">
        <f>SUM(D166:D196)</f>
        <v>61149.31941999999</v>
      </c>
      <c r="E164" s="193"/>
      <c r="F164" s="193"/>
    </row>
    <row r="165" spans="2:6" ht="7.5" customHeight="1">
      <c r="B165" s="473"/>
      <c r="C165" s="95"/>
      <c r="D165" s="359"/>
      <c r="E165" s="193"/>
      <c r="F165" s="193"/>
    </row>
    <row r="166" spans="2:6" ht="15.75" customHeight="1">
      <c r="B166" s="470" t="s">
        <v>347</v>
      </c>
      <c r="C166" s="358">
        <v>3303.05533</v>
      </c>
      <c r="D166" s="358">
        <f aca="true" t="shared" si="5" ref="D166:D196">ROUND(+C166*$E$9,5)</f>
        <v>12000.00001</v>
      </c>
      <c r="E166" s="193"/>
      <c r="F166" s="193"/>
    </row>
    <row r="167" spans="2:6" ht="15.75" customHeight="1">
      <c r="B167" s="470" t="s">
        <v>173</v>
      </c>
      <c r="C167" s="358">
        <v>3114.45845</v>
      </c>
      <c r="D167" s="358">
        <f t="shared" si="5"/>
        <v>11314.82755</v>
      </c>
      <c r="E167" s="193"/>
      <c r="F167" s="193"/>
    </row>
    <row r="168" spans="2:6" ht="15.75" customHeight="1">
      <c r="B168" s="470" t="s">
        <v>331</v>
      </c>
      <c r="C168" s="358">
        <v>1264.23829</v>
      </c>
      <c r="D168" s="358">
        <f t="shared" si="5"/>
        <v>4592.97771</v>
      </c>
      <c r="E168" s="193"/>
      <c r="F168" s="193"/>
    </row>
    <row r="169" spans="2:6" ht="15.75" customHeight="1">
      <c r="B169" s="470" t="s">
        <v>316</v>
      </c>
      <c r="C169" s="358">
        <v>852.63306</v>
      </c>
      <c r="D169" s="358">
        <f t="shared" si="5"/>
        <v>3097.61591</v>
      </c>
      <c r="E169" s="193"/>
      <c r="F169" s="193"/>
    </row>
    <row r="170" spans="2:6" ht="15.75" customHeight="1">
      <c r="B170" s="470" t="s">
        <v>337</v>
      </c>
      <c r="C170" s="358">
        <v>711.59127</v>
      </c>
      <c r="D170" s="358">
        <f t="shared" si="5"/>
        <v>2585.21108</v>
      </c>
      <c r="E170" s="193"/>
      <c r="F170" s="193"/>
    </row>
    <row r="171" spans="2:6" ht="15.75" customHeight="1">
      <c r="B171" s="470" t="s">
        <v>317</v>
      </c>
      <c r="C171" s="358">
        <v>624.2006899999999</v>
      </c>
      <c r="D171" s="358">
        <f t="shared" si="5"/>
        <v>2267.72111</v>
      </c>
      <c r="E171" s="193"/>
      <c r="F171" s="193"/>
    </row>
    <row r="172" spans="2:6" ht="15.75" customHeight="1">
      <c r="B172" s="470" t="s">
        <v>348</v>
      </c>
      <c r="C172" s="358">
        <v>550.50922</v>
      </c>
      <c r="D172" s="358">
        <f t="shared" si="5"/>
        <v>2000</v>
      </c>
      <c r="E172" s="193"/>
      <c r="F172" s="193"/>
    </row>
    <row r="173" spans="2:6" ht="15.75" customHeight="1">
      <c r="B173" s="470" t="s">
        <v>318</v>
      </c>
      <c r="C173" s="358">
        <v>520.05271</v>
      </c>
      <c r="D173" s="358">
        <f t="shared" si="5"/>
        <v>1889.3515</v>
      </c>
      <c r="E173" s="193"/>
      <c r="F173" s="193"/>
    </row>
    <row r="174" spans="2:6" ht="15.75" customHeight="1">
      <c r="B174" s="470" t="s">
        <v>282</v>
      </c>
      <c r="C174" s="358">
        <v>506.14094</v>
      </c>
      <c r="D174" s="358">
        <f t="shared" si="5"/>
        <v>1838.81004</v>
      </c>
      <c r="E174" s="193"/>
      <c r="F174" s="193"/>
    </row>
    <row r="175" spans="2:6" ht="15.75" customHeight="1">
      <c r="B175" s="470" t="s">
        <v>338</v>
      </c>
      <c r="C175" s="358">
        <v>460.10646999999994</v>
      </c>
      <c r="D175" s="358">
        <f t="shared" si="5"/>
        <v>1671.56681</v>
      </c>
      <c r="E175" s="193"/>
      <c r="F175" s="193"/>
    </row>
    <row r="176" spans="2:6" ht="15.75" customHeight="1">
      <c r="B176" s="470" t="s">
        <v>306</v>
      </c>
      <c r="C176" s="358">
        <v>415.91857</v>
      </c>
      <c r="D176" s="358">
        <f t="shared" si="5"/>
        <v>1511.03216</v>
      </c>
      <c r="E176" s="193"/>
      <c r="F176" s="193"/>
    </row>
    <row r="177" spans="2:6" ht="15.75" customHeight="1">
      <c r="B177" s="470" t="s">
        <v>339</v>
      </c>
      <c r="C177" s="358">
        <v>375.73162</v>
      </c>
      <c r="D177" s="358">
        <f t="shared" si="5"/>
        <v>1365.03298</v>
      </c>
      <c r="E177" s="193"/>
      <c r="F177" s="193"/>
    </row>
    <row r="178" spans="2:6" ht="15.75" customHeight="1">
      <c r="B178" s="470" t="s">
        <v>349</v>
      </c>
      <c r="C178" s="358">
        <v>357.93009</v>
      </c>
      <c r="D178" s="358">
        <f t="shared" si="5"/>
        <v>1300.36002</v>
      </c>
      <c r="E178" s="193"/>
      <c r="F178" s="193"/>
    </row>
    <row r="179" spans="2:6" ht="15.75" customHeight="1">
      <c r="B179" s="470" t="s">
        <v>340</v>
      </c>
      <c r="C179" s="358">
        <v>321.91312</v>
      </c>
      <c r="D179" s="358">
        <f t="shared" si="5"/>
        <v>1169.51036</v>
      </c>
      <c r="E179" s="193"/>
      <c r="F179" s="193"/>
    </row>
    <row r="180" spans="2:6" ht="15.75" customHeight="1">
      <c r="B180" s="470" t="s">
        <v>326</v>
      </c>
      <c r="C180" s="358">
        <v>315.01135</v>
      </c>
      <c r="D180" s="358">
        <f t="shared" si="5"/>
        <v>1144.43623</v>
      </c>
      <c r="E180" s="193"/>
      <c r="F180" s="193"/>
    </row>
    <row r="181" spans="2:6" ht="15.75" customHeight="1">
      <c r="B181" s="470" t="s">
        <v>341</v>
      </c>
      <c r="C181" s="358">
        <v>287.03321</v>
      </c>
      <c r="D181" s="358">
        <f t="shared" si="5"/>
        <v>1042.79165</v>
      </c>
      <c r="E181" s="193"/>
      <c r="F181" s="193"/>
    </row>
    <row r="182" spans="2:6" ht="15.75" customHeight="1">
      <c r="B182" s="470" t="s">
        <v>325</v>
      </c>
      <c r="C182" s="358">
        <v>265.82524</v>
      </c>
      <c r="D182" s="358">
        <f t="shared" si="5"/>
        <v>965.7431</v>
      </c>
      <c r="E182" s="193"/>
      <c r="F182" s="193"/>
    </row>
    <row r="183" spans="2:6" ht="15.75" customHeight="1">
      <c r="B183" s="470" t="s">
        <v>319</v>
      </c>
      <c r="C183" s="358">
        <v>254.20598</v>
      </c>
      <c r="D183" s="358">
        <f t="shared" si="5"/>
        <v>923.53033</v>
      </c>
      <c r="E183" s="193"/>
      <c r="F183" s="193"/>
    </row>
    <row r="184" spans="2:6" ht="15.75" customHeight="1">
      <c r="B184" s="470" t="s">
        <v>342</v>
      </c>
      <c r="C184" s="358">
        <v>253.15663</v>
      </c>
      <c r="D184" s="358">
        <f t="shared" si="5"/>
        <v>919.71804</v>
      </c>
      <c r="E184" s="193"/>
      <c r="F184" s="193"/>
    </row>
    <row r="185" spans="2:6" ht="15.75" customHeight="1">
      <c r="B185" s="470" t="s">
        <v>343</v>
      </c>
      <c r="C185" s="358">
        <v>236.48920999999999</v>
      </c>
      <c r="D185" s="358">
        <f t="shared" si="5"/>
        <v>859.1653</v>
      </c>
      <c r="E185" s="193"/>
      <c r="F185" s="193"/>
    </row>
    <row r="186" spans="2:6" ht="15.75" customHeight="1">
      <c r="B186" s="470" t="s">
        <v>351</v>
      </c>
      <c r="C186" s="358">
        <v>206.2583</v>
      </c>
      <c r="D186" s="358">
        <f t="shared" si="5"/>
        <v>749.3364</v>
      </c>
      <c r="E186" s="193"/>
      <c r="F186" s="193"/>
    </row>
    <row r="187" spans="2:6" ht="15.75" customHeight="1">
      <c r="B187" s="470" t="s">
        <v>350</v>
      </c>
      <c r="C187" s="358">
        <v>194.25406</v>
      </c>
      <c r="D187" s="358">
        <f t="shared" si="5"/>
        <v>705.725</v>
      </c>
      <c r="E187" s="193"/>
      <c r="F187" s="193"/>
    </row>
    <row r="188" spans="2:6" ht="15.75" customHeight="1">
      <c r="B188" s="470" t="s">
        <v>320</v>
      </c>
      <c r="C188" s="358">
        <v>185.63794000000001</v>
      </c>
      <c r="D188" s="358">
        <f t="shared" si="5"/>
        <v>674.42264</v>
      </c>
      <c r="E188" s="193"/>
      <c r="F188" s="193"/>
    </row>
    <row r="189" spans="2:6" ht="15.75" customHeight="1">
      <c r="B189" s="470" t="s">
        <v>321</v>
      </c>
      <c r="C189" s="358">
        <v>184.89681</v>
      </c>
      <c r="D189" s="358">
        <f t="shared" si="5"/>
        <v>671.73011</v>
      </c>
      <c r="E189" s="193"/>
      <c r="F189" s="193"/>
    </row>
    <row r="190" spans="2:6" ht="15.75" customHeight="1">
      <c r="B190" s="470" t="s">
        <v>327</v>
      </c>
      <c r="C190" s="358">
        <v>184.67983999999998</v>
      </c>
      <c r="D190" s="358">
        <f t="shared" si="5"/>
        <v>670.94186</v>
      </c>
      <c r="E190" s="193"/>
      <c r="F190" s="193"/>
    </row>
    <row r="191" spans="2:6" ht="15.75" customHeight="1">
      <c r="B191" s="470" t="s">
        <v>328</v>
      </c>
      <c r="C191" s="358">
        <v>184.39647</v>
      </c>
      <c r="D191" s="358">
        <f t="shared" si="5"/>
        <v>669.91238</v>
      </c>
      <c r="E191" s="193"/>
      <c r="F191" s="193"/>
    </row>
    <row r="192" spans="2:6" ht="15.75" customHeight="1">
      <c r="B192" s="470" t="s">
        <v>352</v>
      </c>
      <c r="C192" s="358">
        <v>183.90992</v>
      </c>
      <c r="D192" s="358">
        <f t="shared" si="5"/>
        <v>668.14474</v>
      </c>
      <c r="E192" s="193"/>
      <c r="F192" s="193"/>
    </row>
    <row r="193" spans="2:6" ht="15.75" customHeight="1">
      <c r="B193" s="470" t="s">
        <v>285</v>
      </c>
      <c r="C193" s="358">
        <v>152.02499</v>
      </c>
      <c r="D193" s="358">
        <f t="shared" si="5"/>
        <v>552.30679</v>
      </c>
      <c r="E193" s="193"/>
      <c r="F193" s="193"/>
    </row>
    <row r="194" spans="2:6" ht="15.75" customHeight="1">
      <c r="B194" s="470" t="s">
        <v>353</v>
      </c>
      <c r="C194" s="358">
        <v>137.62731</v>
      </c>
      <c r="D194" s="358">
        <f t="shared" si="5"/>
        <v>500.00002</v>
      </c>
      <c r="E194" s="193"/>
      <c r="F194" s="193"/>
    </row>
    <row r="195" spans="2:6" ht="15.75" customHeight="1">
      <c r="B195" s="470" t="s">
        <v>354</v>
      </c>
      <c r="C195" s="358">
        <v>126.05061</v>
      </c>
      <c r="D195" s="358">
        <f t="shared" si="5"/>
        <v>457.94187</v>
      </c>
      <c r="E195" s="193"/>
      <c r="F195" s="193"/>
    </row>
    <row r="196" spans="2:6" ht="15.75" customHeight="1">
      <c r="B196" s="470" t="s">
        <v>96</v>
      </c>
      <c r="C196" s="358">
        <v>101.69439</v>
      </c>
      <c r="D196" s="358">
        <f t="shared" si="5"/>
        <v>369.45572</v>
      </c>
      <c r="E196" s="193"/>
      <c r="F196" s="193"/>
    </row>
    <row r="197" spans="2:6" ht="12" customHeight="1">
      <c r="B197" s="470"/>
      <c r="C197" s="358"/>
      <c r="D197" s="358"/>
      <c r="E197" s="193"/>
      <c r="F197" s="193"/>
    </row>
    <row r="198" spans="2:6" ht="15.75" customHeight="1">
      <c r="B198" s="472" t="s">
        <v>249</v>
      </c>
      <c r="C198" s="95">
        <v>0</v>
      </c>
      <c r="D198" s="95">
        <v>0</v>
      </c>
      <c r="E198" s="193"/>
      <c r="F198" s="193"/>
    </row>
    <row r="199" spans="2:5" ht="9.75" customHeight="1">
      <c r="B199" s="81"/>
      <c r="C199" s="359"/>
      <c r="D199" s="361"/>
      <c r="E199" s="193"/>
    </row>
    <row r="200" spans="2:5" ht="16.5" customHeight="1">
      <c r="B200" s="563" t="s">
        <v>14</v>
      </c>
      <c r="C200" s="565">
        <f>+C161+C164</f>
        <v>16831.63209</v>
      </c>
      <c r="D200" s="565">
        <f>+D161+D164</f>
        <v>61149.31941999999</v>
      </c>
      <c r="E200" s="193"/>
    </row>
    <row r="201" spans="2:5" ht="16.5" customHeight="1">
      <c r="B201" s="564"/>
      <c r="C201" s="566"/>
      <c r="D201" s="566"/>
      <c r="E201" s="193"/>
    </row>
    <row r="202" spans="2:5" ht="7.5" customHeight="1">
      <c r="B202" s="105"/>
      <c r="C202" s="83"/>
      <c r="D202" s="83"/>
      <c r="E202" s="193"/>
    </row>
    <row r="203" spans="2:7" s="77" customFormat="1" ht="18" customHeight="1">
      <c r="B203" s="488" t="s">
        <v>355</v>
      </c>
      <c r="C203" s="486"/>
      <c r="D203" s="193"/>
      <c r="E203" s="193"/>
      <c r="G203" s="75"/>
    </row>
    <row r="204" spans="2:7" s="77" customFormat="1" ht="4.5" customHeight="1">
      <c r="B204" s="464"/>
      <c r="C204" s="475"/>
      <c r="D204" s="193"/>
      <c r="E204" s="193"/>
      <c r="G204" s="75"/>
    </row>
    <row r="205" spans="2:7" s="74" customFormat="1" ht="15.75">
      <c r="B205" s="487" t="s">
        <v>163</v>
      </c>
      <c r="C205" s="418"/>
      <c r="D205" s="419"/>
      <c r="E205" s="193"/>
      <c r="G205" s="75"/>
    </row>
    <row r="206" spans="2:6" ht="15.75" customHeight="1">
      <c r="B206" s="466" t="s">
        <v>236</v>
      </c>
      <c r="C206" s="420"/>
      <c r="D206" s="420"/>
      <c r="E206" s="193"/>
      <c r="F206" s="219"/>
    </row>
    <row r="207" spans="2:6" ht="12.75" customHeight="1">
      <c r="B207" s="416"/>
      <c r="C207" s="421"/>
      <c r="D207" s="421"/>
      <c r="E207" s="193"/>
      <c r="F207" s="219"/>
    </row>
    <row r="208" spans="2:6" ht="12.75" customHeight="1">
      <c r="B208" s="416"/>
      <c r="C208" s="419"/>
      <c r="D208" s="419"/>
      <c r="E208" s="193"/>
      <c r="F208" s="219"/>
    </row>
    <row r="209" spans="2:6" ht="15">
      <c r="B209" s="416"/>
      <c r="C209" s="422"/>
      <c r="D209" s="422"/>
      <c r="E209" s="193"/>
      <c r="F209" s="219"/>
    </row>
    <row r="210" spans="2:6" ht="15">
      <c r="B210" s="416"/>
      <c r="C210" s="416"/>
      <c r="D210" s="416"/>
      <c r="E210" s="193"/>
      <c r="F210" s="219"/>
    </row>
    <row r="211" spans="2:6" ht="15">
      <c r="B211" s="416"/>
      <c r="C211" s="416"/>
      <c r="D211" s="422"/>
      <c r="E211" s="193"/>
      <c r="F211" s="219"/>
    </row>
    <row r="212" spans="2:6" ht="15">
      <c r="B212" s="416"/>
      <c r="C212" s="423"/>
      <c r="D212" s="416"/>
      <c r="E212" s="193"/>
      <c r="F212" s="219"/>
    </row>
    <row r="213" spans="2:6" ht="15">
      <c r="B213" s="416"/>
      <c r="C213" s="416"/>
      <c r="D213" s="417"/>
      <c r="E213" s="193"/>
      <c r="F213" s="219"/>
    </row>
    <row r="214" spans="2:6" ht="15">
      <c r="B214" s="416"/>
      <c r="C214" s="416"/>
      <c r="D214" s="416"/>
      <c r="E214" s="193"/>
      <c r="F214" s="219"/>
    </row>
    <row r="215" spans="2:6" ht="15">
      <c r="B215" s="416"/>
      <c r="C215" s="416"/>
      <c r="D215" s="416"/>
      <c r="E215" s="193"/>
      <c r="F215" s="219"/>
    </row>
    <row r="216" spans="2:6" ht="15">
      <c r="B216" s="416"/>
      <c r="C216" s="416"/>
      <c r="D216" s="416"/>
      <c r="E216" s="193"/>
      <c r="F216" s="219"/>
    </row>
    <row r="217" spans="2:6" ht="15">
      <c r="B217" s="416"/>
      <c r="C217" s="416"/>
      <c r="D217" s="416"/>
      <c r="E217" s="193"/>
      <c r="F217" s="219"/>
    </row>
    <row r="218" spans="5:6" ht="15">
      <c r="E218" s="193"/>
      <c r="F218" s="219"/>
    </row>
    <row r="219" spans="5:6" ht="15">
      <c r="E219" s="193"/>
      <c r="F219" s="219"/>
    </row>
    <row r="220" spans="5:6" ht="15">
      <c r="E220" s="193"/>
      <c r="F220" s="219"/>
    </row>
    <row r="221" ht="15">
      <c r="E221" s="193"/>
    </row>
    <row r="222" ht="15">
      <c r="E222" s="193"/>
    </row>
    <row r="223" ht="15">
      <c r="E223" s="193"/>
    </row>
    <row r="224" ht="15">
      <c r="E224" s="193"/>
    </row>
    <row r="225" ht="15">
      <c r="E225" s="193"/>
    </row>
    <row r="226" ht="15">
      <c r="E226" s="193"/>
    </row>
    <row r="227" ht="15">
      <c r="E227" s="193"/>
    </row>
  </sheetData>
  <sheetProtection/>
  <mergeCells count="14">
    <mergeCell ref="B11:B13"/>
    <mergeCell ref="C11:C13"/>
    <mergeCell ref="D11:D13"/>
    <mergeCell ref="D139:D140"/>
    <mergeCell ref="B139:B140"/>
    <mergeCell ref="C139:C140"/>
    <mergeCell ref="B200:B201"/>
    <mergeCell ref="C200:C201"/>
    <mergeCell ref="D200:D201"/>
    <mergeCell ref="B146:D146"/>
    <mergeCell ref="B157:B159"/>
    <mergeCell ref="C157:C159"/>
    <mergeCell ref="D157:D159"/>
    <mergeCell ref="B147:D1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149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97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2" customWidth="1"/>
    <col min="2" max="2" width="11.7109375" style="132" customWidth="1"/>
    <col min="3" max="3" width="2.7109375" style="132" hidden="1" customWidth="1"/>
    <col min="4" max="4" width="3.7109375" style="132" bestFit="1" customWidth="1"/>
    <col min="5" max="5" width="14.7109375" style="135" customWidth="1"/>
    <col min="6" max="6" width="14.7109375" style="132" customWidth="1"/>
    <col min="7" max="8" width="14.7109375" style="135" customWidth="1"/>
    <col min="9" max="9" width="14.7109375" style="139" customWidth="1"/>
    <col min="10" max="13" width="14.7109375" style="135" customWidth="1"/>
    <col min="14" max="14" width="10.8515625" style="132" customWidth="1"/>
    <col min="15" max="15" width="15.57421875" style="132" customWidth="1"/>
    <col min="16" max="16" width="11.7109375" style="132" bestFit="1" customWidth="1"/>
    <col min="17" max="17" width="10.7109375" style="132" customWidth="1"/>
    <col min="18" max="23" width="10.8515625" style="132" customWidth="1"/>
    <col min="24" max="24" width="19.28125" style="132" customWidth="1"/>
    <col min="25" max="16384" width="10.8515625" style="132" customWidth="1"/>
  </cols>
  <sheetData>
    <row r="1" ht="15"/>
    <row r="2" ht="15"/>
    <row r="3" ht="15"/>
    <row r="4" spans="15:22" ht="15">
      <c r="O4" s="424"/>
      <c r="P4" s="424"/>
      <c r="Q4" s="424"/>
      <c r="R4" s="424"/>
      <c r="S4" s="424"/>
      <c r="T4" s="424"/>
      <c r="U4" s="424"/>
      <c r="V4" s="424"/>
    </row>
    <row r="5" spans="2:22" ht="18" customHeight="1">
      <c r="B5" s="583" t="s">
        <v>100</v>
      </c>
      <c r="C5" s="583"/>
      <c r="D5" s="583"/>
      <c r="I5" s="136"/>
      <c r="O5" s="424"/>
      <c r="P5" s="424"/>
      <c r="Q5" s="424"/>
      <c r="R5" s="424"/>
      <c r="S5" s="424"/>
      <c r="T5" s="424"/>
      <c r="U5" s="424"/>
      <c r="V5" s="424"/>
    </row>
    <row r="6" spans="2:22" ht="19.5">
      <c r="B6" s="137" t="s">
        <v>259</v>
      </c>
      <c r="C6" s="138"/>
      <c r="D6" s="138"/>
      <c r="M6" s="454" t="s">
        <v>136</v>
      </c>
      <c r="O6" s="424"/>
      <c r="P6" s="424"/>
      <c r="Q6" s="424"/>
      <c r="R6" s="424"/>
      <c r="S6" s="424"/>
      <c r="T6" s="424"/>
      <c r="U6" s="424"/>
      <c r="V6" s="424"/>
    </row>
    <row r="7" spans="2:22" ht="18">
      <c r="B7" s="138" t="s">
        <v>78</v>
      </c>
      <c r="C7" s="136"/>
      <c r="D7" s="136"/>
      <c r="O7" s="424"/>
      <c r="P7" s="424"/>
      <c r="Q7" s="424"/>
      <c r="R7" s="424"/>
      <c r="S7" s="424"/>
      <c r="T7" s="424"/>
      <c r="U7" s="424"/>
      <c r="V7" s="424"/>
    </row>
    <row r="8" spans="2:22" ht="16.5">
      <c r="B8" s="140" t="s">
        <v>164</v>
      </c>
      <c r="C8" s="136"/>
      <c r="D8" s="136"/>
      <c r="O8" s="424"/>
      <c r="P8" s="424"/>
      <c r="Q8" s="424"/>
      <c r="R8" s="424"/>
      <c r="S8" s="424"/>
      <c r="T8" s="424"/>
      <c r="U8" s="424"/>
      <c r="V8" s="424"/>
    </row>
    <row r="9" spans="2:22" ht="16.5">
      <c r="B9" s="136" t="s">
        <v>357</v>
      </c>
      <c r="C9" s="136"/>
      <c r="D9" s="136"/>
      <c r="F9" s="140"/>
      <c r="L9" s="141"/>
      <c r="O9" s="424"/>
      <c r="P9" s="424"/>
      <c r="Q9" s="424"/>
      <c r="R9" s="424"/>
      <c r="S9" s="424"/>
      <c r="T9" s="424"/>
      <c r="U9" s="424"/>
      <c r="V9" s="424"/>
    </row>
    <row r="10" spans="2:22" s="142" customFormat="1" ht="15">
      <c r="B10" s="143" t="s">
        <v>75</v>
      </c>
      <c r="C10" s="143"/>
      <c r="D10" s="143"/>
      <c r="E10" s="144"/>
      <c r="G10" s="144"/>
      <c r="H10" s="144"/>
      <c r="I10" s="145"/>
      <c r="J10" s="144"/>
      <c r="K10" s="144"/>
      <c r="L10" s="144"/>
      <c r="M10" s="144"/>
      <c r="O10" s="425"/>
      <c r="P10" s="425"/>
      <c r="Q10" s="425"/>
      <c r="R10" s="425"/>
      <c r="S10" s="425"/>
      <c r="T10" s="425"/>
      <c r="U10" s="425"/>
      <c r="V10" s="425"/>
    </row>
    <row r="11" ht="9.75" customHeight="1"/>
    <row r="12" spans="2:13" s="146" customFormat="1" ht="19.5" customHeight="1">
      <c r="B12" s="597" t="s">
        <v>95</v>
      </c>
      <c r="C12" s="598"/>
      <c r="D12" s="165"/>
      <c r="E12" s="594" t="s">
        <v>93</v>
      </c>
      <c r="F12" s="595"/>
      <c r="G12" s="596"/>
      <c r="H12" s="594" t="s">
        <v>94</v>
      </c>
      <c r="I12" s="595"/>
      <c r="J12" s="596"/>
      <c r="K12" s="594" t="s">
        <v>31</v>
      </c>
      <c r="L12" s="595"/>
      <c r="M12" s="596"/>
    </row>
    <row r="13" spans="2:13" ht="19.5" customHeight="1">
      <c r="B13" s="599"/>
      <c r="C13" s="600"/>
      <c r="D13" s="166"/>
      <c r="E13" s="149" t="s">
        <v>76</v>
      </c>
      <c r="F13" s="147" t="s">
        <v>77</v>
      </c>
      <c r="G13" s="148" t="s">
        <v>31</v>
      </c>
      <c r="H13" s="149" t="s">
        <v>76</v>
      </c>
      <c r="I13" s="147" t="s">
        <v>77</v>
      </c>
      <c r="J13" s="148" t="s">
        <v>31</v>
      </c>
      <c r="K13" s="149" t="s">
        <v>76</v>
      </c>
      <c r="L13" s="147" t="s">
        <v>77</v>
      </c>
      <c r="M13" s="148" t="s">
        <v>31</v>
      </c>
    </row>
    <row r="14" spans="2:13" ht="9.75" customHeight="1">
      <c r="B14" s="150"/>
      <c r="C14" s="151"/>
      <c r="D14" s="152"/>
      <c r="E14" s="365"/>
      <c r="F14" s="366"/>
      <c r="G14" s="476"/>
      <c r="H14" s="366"/>
      <c r="I14" s="366"/>
      <c r="J14" s="367"/>
      <c r="K14" s="365"/>
      <c r="L14" s="366"/>
      <c r="M14" s="367"/>
    </row>
    <row r="15" spans="2:24" ht="15" customHeight="1">
      <c r="B15" s="484">
        <v>2023</v>
      </c>
      <c r="C15" s="485"/>
      <c r="D15" s="496" t="s">
        <v>311</v>
      </c>
      <c r="E15" s="364">
        <v>2466.41583</v>
      </c>
      <c r="F15" s="362">
        <v>692.01942</v>
      </c>
      <c r="G15" s="362">
        <f aca="true" t="shared" si="0" ref="G15:G32">+F15+E15</f>
        <v>3158.43525</v>
      </c>
      <c r="H15" s="364">
        <v>97550.91352</v>
      </c>
      <c r="I15" s="362">
        <v>13535.36361</v>
      </c>
      <c r="J15" s="363">
        <f aca="true" t="shared" si="1" ref="J15:J32">+H15+I15</f>
        <v>111086.27713</v>
      </c>
      <c r="K15" s="364">
        <f aca="true" t="shared" si="2" ref="K15:K31">+E15+H15</f>
        <v>100017.32935</v>
      </c>
      <c r="L15" s="362">
        <f aca="true" t="shared" si="3" ref="L15:L31">+F15+I15</f>
        <v>14227.38303</v>
      </c>
      <c r="M15" s="363">
        <f aca="true" t="shared" si="4" ref="M15:M31">+K15+L15</f>
        <v>114244.71238</v>
      </c>
      <c r="P15" s="153"/>
      <c r="X15" s="154"/>
    </row>
    <row r="16" spans="2:24" ht="15" customHeight="1">
      <c r="B16" s="484">
        <f aca="true" t="shared" si="5" ref="B16:B32">+B15+1</f>
        <v>2024</v>
      </c>
      <c r="C16" s="485"/>
      <c r="D16" s="167"/>
      <c r="E16" s="364">
        <v>4509.95068</v>
      </c>
      <c r="F16" s="362">
        <v>1119.94299</v>
      </c>
      <c r="G16" s="362">
        <f t="shared" si="0"/>
        <v>5629.8936699999995</v>
      </c>
      <c r="H16" s="364">
        <v>152648.76789</v>
      </c>
      <c r="I16" s="362">
        <v>22608.09558</v>
      </c>
      <c r="J16" s="363">
        <f t="shared" si="1"/>
        <v>175256.86346999998</v>
      </c>
      <c r="K16" s="364">
        <f t="shared" si="2"/>
        <v>157158.71857</v>
      </c>
      <c r="L16" s="362">
        <f t="shared" si="3"/>
        <v>23728.03857</v>
      </c>
      <c r="M16" s="363">
        <f t="shared" si="4"/>
        <v>180886.75714</v>
      </c>
      <c r="P16" s="153"/>
      <c r="X16" s="154"/>
    </row>
    <row r="17" spans="2:24" ht="15" customHeight="1">
      <c r="B17" s="484">
        <f t="shared" si="5"/>
        <v>2025</v>
      </c>
      <c r="C17" s="485"/>
      <c r="D17" s="167"/>
      <c r="E17" s="364">
        <v>4509.95068</v>
      </c>
      <c r="F17" s="362">
        <v>809.99664</v>
      </c>
      <c r="G17" s="362">
        <f t="shared" si="0"/>
        <v>5319.94732</v>
      </c>
      <c r="H17" s="364">
        <v>87123.03892</v>
      </c>
      <c r="I17" s="362">
        <v>17695.62687</v>
      </c>
      <c r="J17" s="363">
        <f t="shared" si="1"/>
        <v>104818.66579</v>
      </c>
      <c r="K17" s="364">
        <f t="shared" si="2"/>
        <v>91632.9896</v>
      </c>
      <c r="L17" s="362">
        <f t="shared" si="3"/>
        <v>18505.62351</v>
      </c>
      <c r="M17" s="363">
        <f t="shared" si="4"/>
        <v>110138.61311</v>
      </c>
      <c r="P17" s="153"/>
      <c r="X17" s="154"/>
    </row>
    <row r="18" spans="2:24" ht="15" customHeight="1">
      <c r="B18" s="484">
        <f t="shared" si="5"/>
        <v>2026</v>
      </c>
      <c r="C18" s="485"/>
      <c r="D18" s="167"/>
      <c r="E18" s="364">
        <v>4509.95068</v>
      </c>
      <c r="F18" s="362">
        <v>606.15331</v>
      </c>
      <c r="G18" s="362">
        <f t="shared" si="0"/>
        <v>5116.10399</v>
      </c>
      <c r="H18" s="364">
        <v>156185.38904</v>
      </c>
      <c r="I18" s="362">
        <v>15956.39746</v>
      </c>
      <c r="J18" s="363">
        <f t="shared" si="1"/>
        <v>172141.78650000002</v>
      </c>
      <c r="K18" s="364">
        <f t="shared" si="2"/>
        <v>160695.33972000002</v>
      </c>
      <c r="L18" s="362">
        <f t="shared" si="3"/>
        <v>16562.55077</v>
      </c>
      <c r="M18" s="363">
        <f t="shared" si="4"/>
        <v>177257.89049000002</v>
      </c>
      <c r="P18" s="153"/>
      <c r="X18" s="154"/>
    </row>
    <row r="19" spans="2:24" ht="15" customHeight="1">
      <c r="B19" s="484">
        <f t="shared" si="5"/>
        <v>2027</v>
      </c>
      <c r="C19" s="485"/>
      <c r="D19" s="167"/>
      <c r="E19" s="364">
        <v>4509.95068</v>
      </c>
      <c r="F19" s="362">
        <v>419.7238</v>
      </c>
      <c r="G19" s="362">
        <f t="shared" si="0"/>
        <v>4929.67448</v>
      </c>
      <c r="H19" s="364">
        <v>49214.2455</v>
      </c>
      <c r="I19" s="362">
        <v>7137.98849</v>
      </c>
      <c r="J19" s="363">
        <f t="shared" si="1"/>
        <v>56352.23398999999</v>
      </c>
      <c r="K19" s="364">
        <f t="shared" si="2"/>
        <v>53724.19618</v>
      </c>
      <c r="L19" s="362">
        <f t="shared" si="3"/>
        <v>7557.7122899999995</v>
      </c>
      <c r="M19" s="363">
        <f t="shared" si="4"/>
        <v>61281.908469999995</v>
      </c>
      <c r="P19" s="153"/>
      <c r="X19" s="154"/>
    </row>
    <row r="20" spans="2:24" ht="15" customHeight="1">
      <c r="B20" s="484">
        <f t="shared" si="5"/>
        <v>2028</v>
      </c>
      <c r="C20" s="485"/>
      <c r="D20" s="167"/>
      <c r="E20" s="364">
        <v>4509.95068</v>
      </c>
      <c r="F20" s="362">
        <v>233.4917</v>
      </c>
      <c r="G20" s="362">
        <f t="shared" si="0"/>
        <v>4743.4423799999995</v>
      </c>
      <c r="H20" s="364">
        <v>40597.24528</v>
      </c>
      <c r="I20" s="362">
        <v>5773.87313</v>
      </c>
      <c r="J20" s="363">
        <f t="shared" si="1"/>
        <v>46371.11841</v>
      </c>
      <c r="K20" s="364">
        <f t="shared" si="2"/>
        <v>45107.195960000005</v>
      </c>
      <c r="L20" s="362">
        <f t="shared" si="3"/>
        <v>6007.3648299999995</v>
      </c>
      <c r="M20" s="363">
        <f t="shared" si="4"/>
        <v>51114.56079</v>
      </c>
      <c r="P20" s="153"/>
      <c r="X20" s="154"/>
    </row>
    <row r="21" spans="2:24" ht="15" customHeight="1">
      <c r="B21" s="484">
        <f t="shared" si="5"/>
        <v>2029</v>
      </c>
      <c r="C21" s="485"/>
      <c r="D21" s="167"/>
      <c r="E21" s="364">
        <v>2254.97498</v>
      </c>
      <c r="F21" s="362">
        <v>46.85723</v>
      </c>
      <c r="G21" s="362">
        <f t="shared" si="0"/>
        <v>2301.83221</v>
      </c>
      <c r="H21" s="364">
        <v>39649.73863</v>
      </c>
      <c r="I21" s="362">
        <v>4378.2844</v>
      </c>
      <c r="J21" s="363">
        <f t="shared" si="1"/>
        <v>44028.02303</v>
      </c>
      <c r="K21" s="364">
        <f t="shared" si="2"/>
        <v>41904.71361</v>
      </c>
      <c r="L21" s="362">
        <f t="shared" si="3"/>
        <v>4425.141629999999</v>
      </c>
      <c r="M21" s="363">
        <f t="shared" si="4"/>
        <v>46329.85524</v>
      </c>
      <c r="P21" s="153"/>
      <c r="X21" s="154"/>
    </row>
    <row r="22" spans="2:24" ht="15" customHeight="1">
      <c r="B22" s="484">
        <f t="shared" si="5"/>
        <v>2030</v>
      </c>
      <c r="C22" s="485"/>
      <c r="D22" s="167"/>
      <c r="E22" s="364">
        <v>0</v>
      </c>
      <c r="F22" s="362">
        <v>0</v>
      </c>
      <c r="G22" s="362">
        <f t="shared" si="0"/>
        <v>0</v>
      </c>
      <c r="H22" s="364">
        <v>29884.8284</v>
      </c>
      <c r="I22" s="362">
        <v>3374.86761</v>
      </c>
      <c r="J22" s="363">
        <f t="shared" si="1"/>
        <v>33259.69601</v>
      </c>
      <c r="K22" s="364">
        <f t="shared" si="2"/>
        <v>29884.8284</v>
      </c>
      <c r="L22" s="362">
        <f t="shared" si="3"/>
        <v>3374.86761</v>
      </c>
      <c r="M22" s="363">
        <f t="shared" si="4"/>
        <v>33259.69601</v>
      </c>
      <c r="P22" s="153"/>
      <c r="X22" s="154"/>
    </row>
    <row r="23" spans="2:24" ht="15" customHeight="1">
      <c r="B23" s="484">
        <f t="shared" si="5"/>
        <v>2031</v>
      </c>
      <c r="C23" s="485"/>
      <c r="D23" s="167"/>
      <c r="E23" s="364">
        <v>0</v>
      </c>
      <c r="F23" s="362">
        <v>0</v>
      </c>
      <c r="G23" s="362">
        <f t="shared" si="0"/>
        <v>0</v>
      </c>
      <c r="H23" s="364">
        <v>26862.47224</v>
      </c>
      <c r="I23" s="362">
        <v>2482.62224</v>
      </c>
      <c r="J23" s="363">
        <f t="shared" si="1"/>
        <v>29345.09448</v>
      </c>
      <c r="K23" s="364">
        <f t="shared" si="2"/>
        <v>26862.47224</v>
      </c>
      <c r="L23" s="362">
        <f t="shared" si="3"/>
        <v>2482.62224</v>
      </c>
      <c r="M23" s="363">
        <f t="shared" si="4"/>
        <v>29345.09448</v>
      </c>
      <c r="P23" s="153"/>
      <c r="X23" s="154"/>
    </row>
    <row r="24" spans="2:24" ht="15" customHeight="1">
      <c r="B24" s="484">
        <f t="shared" si="5"/>
        <v>2032</v>
      </c>
      <c r="C24" s="485"/>
      <c r="D24" s="167"/>
      <c r="E24" s="364">
        <v>0</v>
      </c>
      <c r="F24" s="362">
        <v>0</v>
      </c>
      <c r="G24" s="362">
        <f t="shared" si="0"/>
        <v>0</v>
      </c>
      <c r="H24" s="364">
        <v>25795.34966</v>
      </c>
      <c r="I24" s="362">
        <v>3550.36214</v>
      </c>
      <c r="J24" s="363">
        <f t="shared" si="1"/>
        <v>29345.7118</v>
      </c>
      <c r="K24" s="364">
        <f t="shared" si="2"/>
        <v>25795.34966</v>
      </c>
      <c r="L24" s="362">
        <f t="shared" si="3"/>
        <v>3550.36214</v>
      </c>
      <c r="M24" s="363">
        <f t="shared" si="4"/>
        <v>29345.7118</v>
      </c>
      <c r="P24" s="153"/>
      <c r="X24" s="154"/>
    </row>
    <row r="25" spans="2:24" ht="15" customHeight="1">
      <c r="B25" s="484">
        <f t="shared" si="5"/>
        <v>2033</v>
      </c>
      <c r="C25" s="485"/>
      <c r="D25" s="167"/>
      <c r="E25" s="364">
        <v>0</v>
      </c>
      <c r="F25" s="362">
        <v>0</v>
      </c>
      <c r="G25" s="362">
        <f t="shared" si="0"/>
        <v>0</v>
      </c>
      <c r="H25" s="364">
        <v>12140.72185</v>
      </c>
      <c r="I25" s="362">
        <v>832.66861</v>
      </c>
      <c r="J25" s="363">
        <f t="shared" si="1"/>
        <v>12973.39046</v>
      </c>
      <c r="K25" s="364">
        <f t="shared" si="2"/>
        <v>12140.72185</v>
      </c>
      <c r="L25" s="362">
        <f t="shared" si="3"/>
        <v>832.66861</v>
      </c>
      <c r="M25" s="363">
        <f t="shared" si="4"/>
        <v>12973.39046</v>
      </c>
      <c r="P25" s="153"/>
      <c r="X25" s="154"/>
    </row>
    <row r="26" spans="2:24" ht="15" customHeight="1">
      <c r="B26" s="484">
        <f t="shared" si="5"/>
        <v>2034</v>
      </c>
      <c r="C26" s="485"/>
      <c r="D26" s="167"/>
      <c r="E26" s="364">
        <v>0</v>
      </c>
      <c r="F26" s="362">
        <v>0</v>
      </c>
      <c r="G26" s="362">
        <f t="shared" si="0"/>
        <v>0</v>
      </c>
      <c r="H26" s="364">
        <v>8611.45474</v>
      </c>
      <c r="I26" s="362">
        <v>537.69097</v>
      </c>
      <c r="J26" s="363">
        <f t="shared" si="1"/>
        <v>9149.145709999999</v>
      </c>
      <c r="K26" s="364">
        <f t="shared" si="2"/>
        <v>8611.45474</v>
      </c>
      <c r="L26" s="362">
        <f t="shared" si="3"/>
        <v>537.69097</v>
      </c>
      <c r="M26" s="363">
        <f t="shared" si="4"/>
        <v>9149.145709999999</v>
      </c>
      <c r="P26" s="153"/>
      <c r="X26" s="154"/>
    </row>
    <row r="27" spans="2:24" ht="15" customHeight="1">
      <c r="B27" s="484">
        <f t="shared" si="5"/>
        <v>2035</v>
      </c>
      <c r="C27" s="485"/>
      <c r="D27" s="167"/>
      <c r="E27" s="364">
        <v>0</v>
      </c>
      <c r="F27" s="362">
        <v>0</v>
      </c>
      <c r="G27" s="362">
        <f t="shared" si="0"/>
        <v>0</v>
      </c>
      <c r="H27" s="364">
        <v>8812.9304</v>
      </c>
      <c r="I27" s="362">
        <v>253.21805</v>
      </c>
      <c r="J27" s="363">
        <f t="shared" si="1"/>
        <v>9066.148449999999</v>
      </c>
      <c r="K27" s="364">
        <f t="shared" si="2"/>
        <v>8812.9304</v>
      </c>
      <c r="L27" s="362">
        <f t="shared" si="3"/>
        <v>253.21805</v>
      </c>
      <c r="M27" s="363">
        <f t="shared" si="4"/>
        <v>9066.148449999999</v>
      </c>
      <c r="P27" s="153"/>
      <c r="X27" s="154"/>
    </row>
    <row r="28" spans="2:24" ht="15" customHeight="1">
      <c r="B28" s="484">
        <f t="shared" si="5"/>
        <v>2036</v>
      </c>
      <c r="C28" s="485"/>
      <c r="D28" s="167"/>
      <c r="E28" s="364">
        <v>0</v>
      </c>
      <c r="F28" s="362">
        <v>0</v>
      </c>
      <c r="G28" s="362">
        <f t="shared" si="0"/>
        <v>0</v>
      </c>
      <c r="H28" s="364">
        <v>1581.04119</v>
      </c>
      <c r="I28" s="362">
        <v>34.01484</v>
      </c>
      <c r="J28" s="363">
        <f t="shared" si="1"/>
        <v>1615.05603</v>
      </c>
      <c r="K28" s="364">
        <f t="shared" si="2"/>
        <v>1581.04119</v>
      </c>
      <c r="L28" s="362">
        <f t="shared" si="3"/>
        <v>34.01484</v>
      </c>
      <c r="M28" s="363">
        <f t="shared" si="4"/>
        <v>1615.05603</v>
      </c>
      <c r="P28" s="153"/>
      <c r="X28" s="154"/>
    </row>
    <row r="29" spans="2:24" ht="15" customHeight="1">
      <c r="B29" s="484">
        <f t="shared" si="5"/>
        <v>2037</v>
      </c>
      <c r="C29" s="485"/>
      <c r="D29" s="167"/>
      <c r="E29" s="364">
        <v>0</v>
      </c>
      <c r="F29" s="362">
        <v>0</v>
      </c>
      <c r="G29" s="362">
        <f t="shared" si="0"/>
        <v>0</v>
      </c>
      <c r="H29" s="364">
        <v>420.27302</v>
      </c>
      <c r="I29" s="362">
        <v>21.14284</v>
      </c>
      <c r="J29" s="363">
        <f t="shared" si="1"/>
        <v>441.41585999999995</v>
      </c>
      <c r="K29" s="364">
        <f t="shared" si="2"/>
        <v>420.27302</v>
      </c>
      <c r="L29" s="362">
        <f t="shared" si="3"/>
        <v>21.14284</v>
      </c>
      <c r="M29" s="363">
        <f t="shared" si="4"/>
        <v>441.41585999999995</v>
      </c>
      <c r="P29" s="153"/>
      <c r="X29" s="154"/>
    </row>
    <row r="30" spans="2:24" ht="15" customHeight="1">
      <c r="B30" s="484">
        <f t="shared" si="5"/>
        <v>2038</v>
      </c>
      <c r="C30" s="485"/>
      <c r="D30" s="167"/>
      <c r="E30" s="364">
        <v>0</v>
      </c>
      <c r="F30" s="362">
        <v>0</v>
      </c>
      <c r="G30" s="362">
        <f t="shared" si="0"/>
        <v>0</v>
      </c>
      <c r="H30" s="364">
        <v>377.23604</v>
      </c>
      <c r="I30" s="362">
        <v>15.50474</v>
      </c>
      <c r="J30" s="363">
        <f t="shared" si="1"/>
        <v>392.74078000000003</v>
      </c>
      <c r="K30" s="364">
        <f t="shared" si="2"/>
        <v>377.23604</v>
      </c>
      <c r="L30" s="362">
        <f t="shared" si="3"/>
        <v>15.50474</v>
      </c>
      <c r="M30" s="363">
        <f t="shared" si="4"/>
        <v>392.74078000000003</v>
      </c>
      <c r="P30" s="153"/>
      <c r="X30" s="154"/>
    </row>
    <row r="31" spans="2:24" ht="15" customHeight="1">
      <c r="B31" s="484">
        <f t="shared" si="5"/>
        <v>2039</v>
      </c>
      <c r="C31" s="485"/>
      <c r="D31" s="167"/>
      <c r="E31" s="364">
        <v>0</v>
      </c>
      <c r="F31" s="362">
        <v>0</v>
      </c>
      <c r="G31" s="362">
        <f t="shared" si="0"/>
        <v>0</v>
      </c>
      <c r="H31" s="364">
        <v>300.05646</v>
      </c>
      <c r="I31" s="362">
        <v>9.86666</v>
      </c>
      <c r="J31" s="363">
        <f t="shared" si="1"/>
        <v>309.92312000000004</v>
      </c>
      <c r="K31" s="364">
        <f t="shared" si="2"/>
        <v>300.05646</v>
      </c>
      <c r="L31" s="362">
        <f t="shared" si="3"/>
        <v>9.86666</v>
      </c>
      <c r="M31" s="363">
        <f t="shared" si="4"/>
        <v>309.92312000000004</v>
      </c>
      <c r="P31" s="153"/>
      <c r="X31" s="154"/>
    </row>
    <row r="32" spans="2:24" ht="15" customHeight="1">
      <c r="B32" s="484">
        <f t="shared" si="5"/>
        <v>2040</v>
      </c>
      <c r="C32" s="485"/>
      <c r="D32" s="167"/>
      <c r="E32" s="364">
        <v>0</v>
      </c>
      <c r="F32" s="362">
        <v>0</v>
      </c>
      <c r="G32" s="362">
        <f t="shared" si="0"/>
        <v>0</v>
      </c>
      <c r="H32" s="364">
        <v>285.14108</v>
      </c>
      <c r="I32" s="362">
        <v>4.22856</v>
      </c>
      <c r="J32" s="363">
        <f t="shared" si="1"/>
        <v>289.36964</v>
      </c>
      <c r="K32" s="364">
        <f>+E32+H32</f>
        <v>285.14108</v>
      </c>
      <c r="L32" s="362">
        <f>+F32+I32</f>
        <v>4.22856</v>
      </c>
      <c r="M32" s="363">
        <f>+K32+L32</f>
        <v>289.36964</v>
      </c>
      <c r="P32" s="153"/>
      <c r="X32" s="154"/>
    </row>
    <row r="33" spans="2:13" ht="9.75" customHeight="1">
      <c r="B33" s="155"/>
      <c r="C33" s="156"/>
      <c r="D33" s="168"/>
      <c r="E33" s="368"/>
      <c r="F33" s="369"/>
      <c r="G33" s="370"/>
      <c r="H33" s="368"/>
      <c r="I33" s="369"/>
      <c r="J33" s="370"/>
      <c r="K33" s="368"/>
      <c r="L33" s="369"/>
      <c r="M33" s="370"/>
    </row>
    <row r="34" spans="2:13" ht="15" customHeight="1">
      <c r="B34" s="590" t="s">
        <v>14</v>
      </c>
      <c r="C34" s="591"/>
      <c r="D34" s="261"/>
      <c r="E34" s="584">
        <f aca="true" t="shared" si="6" ref="E34:M34">SUM(E15:E32)</f>
        <v>27271.14421</v>
      </c>
      <c r="F34" s="586">
        <f t="shared" si="6"/>
        <v>3928.18509</v>
      </c>
      <c r="G34" s="588">
        <f t="shared" si="6"/>
        <v>31199.329299999998</v>
      </c>
      <c r="H34" s="584">
        <f t="shared" si="6"/>
        <v>738040.8438599998</v>
      </c>
      <c r="I34" s="586">
        <f t="shared" si="6"/>
        <v>98201.81680000002</v>
      </c>
      <c r="J34" s="588">
        <f t="shared" si="6"/>
        <v>836242.6606599999</v>
      </c>
      <c r="K34" s="584">
        <f t="shared" si="6"/>
        <v>765311.9880699998</v>
      </c>
      <c r="L34" s="586">
        <f t="shared" si="6"/>
        <v>102130.00189</v>
      </c>
      <c r="M34" s="588">
        <f t="shared" si="6"/>
        <v>867441.9899599999</v>
      </c>
    </row>
    <row r="35" spans="2:13" ht="15" customHeight="1">
      <c r="B35" s="592"/>
      <c r="C35" s="593"/>
      <c r="D35" s="262"/>
      <c r="E35" s="585"/>
      <c r="F35" s="587"/>
      <c r="G35" s="589"/>
      <c r="H35" s="585"/>
      <c r="I35" s="587"/>
      <c r="J35" s="589"/>
      <c r="K35" s="585"/>
      <c r="L35" s="587"/>
      <c r="M35" s="589"/>
    </row>
    <row r="36" ht="6.75" customHeight="1"/>
    <row r="37" spans="2:13" s="142" customFormat="1" ht="15" customHeight="1">
      <c r="B37" s="157" t="s">
        <v>115</v>
      </c>
      <c r="C37" s="158"/>
      <c r="D37" s="158"/>
      <c r="E37" s="427"/>
      <c r="F37" s="427"/>
      <c r="G37" s="427"/>
      <c r="H37" s="427"/>
      <c r="I37" s="427"/>
      <c r="J37" s="427"/>
      <c r="K37" s="144"/>
      <c r="L37" s="144"/>
      <c r="M37" s="144"/>
    </row>
    <row r="38" spans="2:13" s="142" customFormat="1" ht="15" customHeight="1">
      <c r="B38" s="157" t="s">
        <v>358</v>
      </c>
      <c r="C38" s="158"/>
      <c r="D38" s="158"/>
      <c r="E38" s="144"/>
      <c r="G38" s="144"/>
      <c r="H38" s="159"/>
      <c r="I38" s="160"/>
      <c r="J38" s="159"/>
      <c r="K38" s="189"/>
      <c r="L38" s="188"/>
      <c r="M38" s="144"/>
    </row>
    <row r="39" spans="2:13" s="142" customFormat="1" ht="15">
      <c r="B39" s="75" t="s">
        <v>359</v>
      </c>
      <c r="C39" s="158"/>
      <c r="D39" s="158"/>
      <c r="E39" s="144"/>
      <c r="G39" s="144"/>
      <c r="H39" s="169"/>
      <c r="I39" s="160"/>
      <c r="J39" s="159"/>
      <c r="K39" s="144"/>
      <c r="L39" s="144"/>
      <c r="M39" s="144"/>
    </row>
    <row r="40" spans="2:13" ht="15.75" customHeight="1">
      <c r="B40" s="426"/>
      <c r="C40" s="426"/>
      <c r="D40" s="426"/>
      <c r="E40" s="427"/>
      <c r="F40" s="427"/>
      <c r="G40" s="427"/>
      <c r="H40" s="427"/>
      <c r="I40" s="427"/>
      <c r="J40" s="427"/>
      <c r="K40" s="427"/>
      <c r="L40" s="427"/>
      <c r="M40" s="427"/>
    </row>
    <row r="41" spans="2:24" ht="15.75" customHeight="1">
      <c r="B41" s="426"/>
      <c r="C41" s="426"/>
      <c r="D41" s="426"/>
      <c r="E41" s="428"/>
      <c r="F41" s="429"/>
      <c r="G41" s="430"/>
      <c r="H41" s="428"/>
      <c r="I41" s="430"/>
      <c r="J41" s="430"/>
      <c r="K41" s="430"/>
      <c r="L41" s="430"/>
      <c r="M41" s="430"/>
      <c r="X41" s="162"/>
    </row>
    <row r="42" spans="2:24" ht="15.75" customHeight="1">
      <c r="B42" s="426"/>
      <c r="C42" s="426"/>
      <c r="D42" s="426"/>
      <c r="E42" s="431"/>
      <c r="F42" s="432"/>
      <c r="G42" s="433"/>
      <c r="H42" s="434"/>
      <c r="I42" s="434"/>
      <c r="J42" s="434"/>
      <c r="K42" s="431"/>
      <c r="L42" s="431"/>
      <c r="M42" s="435"/>
      <c r="Q42" s="210"/>
      <c r="X42" s="162"/>
    </row>
    <row r="43" spans="2:17" ht="15.75" customHeight="1">
      <c r="B43" s="426"/>
      <c r="C43" s="426"/>
      <c r="D43" s="426"/>
      <c r="E43" s="431"/>
      <c r="F43" s="432"/>
      <c r="G43" s="431"/>
      <c r="H43" s="434"/>
      <c r="I43" s="434"/>
      <c r="J43" s="434"/>
      <c r="K43" s="431"/>
      <c r="L43" s="433"/>
      <c r="M43" s="435"/>
      <c r="O43" s="215"/>
      <c r="Q43" s="210"/>
    </row>
    <row r="44" spans="2:17" ht="15.75" customHeight="1">
      <c r="B44" s="426"/>
      <c r="C44" s="426"/>
      <c r="D44" s="426"/>
      <c r="E44" s="431"/>
      <c r="F44" s="432"/>
      <c r="G44" s="431"/>
      <c r="H44" s="431"/>
      <c r="I44" s="436"/>
      <c r="J44" s="431"/>
      <c r="K44" s="431"/>
      <c r="L44" s="431"/>
      <c r="M44" s="437"/>
      <c r="O44" s="216"/>
      <c r="P44" s="216"/>
      <c r="Q44" s="210"/>
    </row>
    <row r="45" spans="2:17" ht="18.75">
      <c r="B45" s="133" t="s">
        <v>109</v>
      </c>
      <c r="C45" s="134"/>
      <c r="D45" s="134"/>
      <c r="M45" s="308"/>
      <c r="Q45" s="210"/>
    </row>
    <row r="46" spans="2:17" ht="19.5">
      <c r="B46" s="137" t="s">
        <v>259</v>
      </c>
      <c r="C46" s="138"/>
      <c r="D46" s="138"/>
      <c r="L46" s="75"/>
      <c r="M46" s="285"/>
      <c r="N46" s="315">
        <f>+Portada!I34</f>
        <v>3.633</v>
      </c>
      <c r="Q46" s="210"/>
    </row>
    <row r="47" spans="2:17" ht="18">
      <c r="B47" s="138" t="s">
        <v>78</v>
      </c>
      <c r="C47" s="136"/>
      <c r="D47" s="136"/>
      <c r="M47" s="263"/>
      <c r="Q47" s="210"/>
    </row>
    <row r="48" spans="2:17" ht="16.5">
      <c r="B48" s="140" t="s">
        <v>126</v>
      </c>
      <c r="C48" s="136"/>
      <c r="D48" s="136"/>
      <c r="L48" s="161"/>
      <c r="O48" s="217"/>
      <c r="Q48" s="210"/>
    </row>
    <row r="49" spans="2:4" ht="15.75">
      <c r="B49" s="136" t="str">
        <f>+B9</f>
        <v>Período: Desde julio 2023 al 2040</v>
      </c>
      <c r="C49" s="136"/>
      <c r="D49" s="136"/>
    </row>
    <row r="50" spans="2:13" ht="15.75">
      <c r="B50" s="143" t="s">
        <v>135</v>
      </c>
      <c r="C50" s="143"/>
      <c r="D50" s="143"/>
      <c r="E50" s="144"/>
      <c r="F50" s="142"/>
      <c r="G50" s="144"/>
      <c r="H50" s="144"/>
      <c r="I50" s="145"/>
      <c r="J50" s="144"/>
      <c r="K50" s="144"/>
      <c r="L50" s="144"/>
      <c r="M50" s="144"/>
    </row>
    <row r="51" ht="9.75" customHeight="1"/>
    <row r="52" spans="2:13" ht="19.5" customHeight="1">
      <c r="B52" s="597" t="s">
        <v>95</v>
      </c>
      <c r="C52" s="598"/>
      <c r="D52" s="165"/>
      <c r="E52" s="594" t="s">
        <v>93</v>
      </c>
      <c r="F52" s="595"/>
      <c r="G52" s="596"/>
      <c r="H52" s="594" t="s">
        <v>94</v>
      </c>
      <c r="I52" s="595"/>
      <c r="J52" s="596"/>
      <c r="K52" s="594" t="s">
        <v>31</v>
      </c>
      <c r="L52" s="595"/>
      <c r="M52" s="596"/>
    </row>
    <row r="53" spans="2:13" ht="19.5" customHeight="1">
      <c r="B53" s="599"/>
      <c r="C53" s="600"/>
      <c r="D53" s="166"/>
      <c r="E53" s="149" t="s">
        <v>76</v>
      </c>
      <c r="F53" s="147" t="s">
        <v>77</v>
      </c>
      <c r="G53" s="148" t="s">
        <v>31</v>
      </c>
      <c r="H53" s="149" t="s">
        <v>76</v>
      </c>
      <c r="I53" s="147" t="s">
        <v>77</v>
      </c>
      <c r="J53" s="148" t="s">
        <v>31</v>
      </c>
      <c r="K53" s="149" t="s">
        <v>76</v>
      </c>
      <c r="L53" s="147" t="s">
        <v>77</v>
      </c>
      <c r="M53" s="148" t="s">
        <v>31</v>
      </c>
    </row>
    <row r="54" spans="2:13" ht="9.75" customHeight="1">
      <c r="B54" s="150"/>
      <c r="C54" s="151"/>
      <c r="D54" s="152"/>
      <c r="E54" s="365"/>
      <c r="F54" s="366"/>
      <c r="G54" s="367"/>
      <c r="H54" s="365"/>
      <c r="I54" s="366"/>
      <c r="J54" s="367"/>
      <c r="K54" s="365"/>
      <c r="L54" s="366"/>
      <c r="M54" s="367"/>
    </row>
    <row r="55" spans="2:16" ht="15.75">
      <c r="B55" s="484">
        <v>2023</v>
      </c>
      <c r="C55" s="484" t="e">
        <f>+#REF!+1</f>
        <v>#REF!</v>
      </c>
      <c r="D55" s="496" t="s">
        <v>311</v>
      </c>
      <c r="E55" s="364">
        <f aca="true" t="shared" si="7" ref="E55:F72">ROUND(+E15*$N$46,5)</f>
        <v>8960.48871</v>
      </c>
      <c r="F55" s="362">
        <f t="shared" si="7"/>
        <v>2514.10655</v>
      </c>
      <c r="G55" s="363">
        <f aca="true" t="shared" si="8" ref="G55:G72">+F55+E55</f>
        <v>11474.59526</v>
      </c>
      <c r="H55" s="364">
        <f aca="true" t="shared" si="9" ref="H55:I72">ROUND(+H15*$N$46,5)</f>
        <v>354402.46882</v>
      </c>
      <c r="I55" s="362">
        <f t="shared" si="9"/>
        <v>49173.976</v>
      </c>
      <c r="J55" s="363">
        <f aca="true" t="shared" si="10" ref="J55:J71">+H55+I55</f>
        <v>403576.44482000003</v>
      </c>
      <c r="K55" s="364">
        <f aca="true" t="shared" si="11" ref="K55:K63">+E55+H55</f>
        <v>363362.95753</v>
      </c>
      <c r="L55" s="362">
        <f aca="true" t="shared" si="12" ref="L55:L63">+F55+I55</f>
        <v>51688.08255</v>
      </c>
      <c r="M55" s="363">
        <f aca="true" t="shared" si="13" ref="M55:M71">+K55+L55</f>
        <v>415051.04008</v>
      </c>
      <c r="P55" s="154"/>
    </row>
    <row r="56" spans="2:16" ht="15.75">
      <c r="B56" s="484">
        <f aca="true" t="shared" si="14" ref="B56:B72">+B55+1</f>
        <v>2024</v>
      </c>
      <c r="C56" s="484" t="e">
        <f aca="true" t="shared" si="15" ref="C56:C71">+C55+1</f>
        <v>#REF!</v>
      </c>
      <c r="D56" s="167"/>
      <c r="E56" s="364">
        <f t="shared" si="7"/>
        <v>16384.65082</v>
      </c>
      <c r="F56" s="362">
        <f t="shared" si="7"/>
        <v>4068.75288</v>
      </c>
      <c r="G56" s="363">
        <f t="shared" si="8"/>
        <v>20453.4037</v>
      </c>
      <c r="H56" s="364">
        <f t="shared" si="9"/>
        <v>554572.97374</v>
      </c>
      <c r="I56" s="362">
        <f t="shared" si="9"/>
        <v>82135.21124</v>
      </c>
      <c r="J56" s="363">
        <f t="shared" si="10"/>
        <v>636708.18498</v>
      </c>
      <c r="K56" s="364">
        <f t="shared" si="11"/>
        <v>570957.62456</v>
      </c>
      <c r="L56" s="362">
        <f t="shared" si="12"/>
        <v>86203.96412</v>
      </c>
      <c r="M56" s="363">
        <f t="shared" si="13"/>
        <v>657161.58868</v>
      </c>
      <c r="P56" s="154"/>
    </row>
    <row r="57" spans="2:16" ht="15.75">
      <c r="B57" s="484">
        <f t="shared" si="14"/>
        <v>2025</v>
      </c>
      <c r="C57" s="484" t="e">
        <f t="shared" si="15"/>
        <v>#REF!</v>
      </c>
      <c r="D57" s="167"/>
      <c r="E57" s="364">
        <f t="shared" si="7"/>
        <v>16384.65082</v>
      </c>
      <c r="F57" s="362">
        <f t="shared" si="7"/>
        <v>2942.71779</v>
      </c>
      <c r="G57" s="363">
        <f t="shared" si="8"/>
        <v>19327.368609999998</v>
      </c>
      <c r="H57" s="364">
        <f t="shared" si="9"/>
        <v>316518.0004</v>
      </c>
      <c r="I57" s="362">
        <f t="shared" si="9"/>
        <v>64288.21242</v>
      </c>
      <c r="J57" s="363">
        <f t="shared" si="10"/>
        <v>380806.21282</v>
      </c>
      <c r="K57" s="364">
        <f t="shared" si="11"/>
        <v>332902.65122</v>
      </c>
      <c r="L57" s="362">
        <f t="shared" si="12"/>
        <v>67230.93021</v>
      </c>
      <c r="M57" s="363">
        <f t="shared" si="13"/>
        <v>400133.58143</v>
      </c>
      <c r="P57" s="154"/>
    </row>
    <row r="58" spans="2:16" ht="15.75">
      <c r="B58" s="484">
        <f t="shared" si="14"/>
        <v>2026</v>
      </c>
      <c r="C58" s="484" t="e">
        <f t="shared" si="15"/>
        <v>#REF!</v>
      </c>
      <c r="D58" s="167"/>
      <c r="E58" s="364">
        <f t="shared" si="7"/>
        <v>16384.65082</v>
      </c>
      <c r="F58" s="362">
        <f t="shared" si="7"/>
        <v>2202.15498</v>
      </c>
      <c r="G58" s="363">
        <f t="shared" si="8"/>
        <v>18586.8058</v>
      </c>
      <c r="H58" s="364">
        <f t="shared" si="9"/>
        <v>567421.51838</v>
      </c>
      <c r="I58" s="362">
        <f t="shared" si="9"/>
        <v>57969.59197</v>
      </c>
      <c r="J58" s="363">
        <f t="shared" si="10"/>
        <v>625391.11035</v>
      </c>
      <c r="K58" s="364">
        <f t="shared" si="11"/>
        <v>583806.1692</v>
      </c>
      <c r="L58" s="362">
        <f t="shared" si="12"/>
        <v>60171.74695</v>
      </c>
      <c r="M58" s="363">
        <f t="shared" si="13"/>
        <v>643977.91615</v>
      </c>
      <c r="P58" s="154"/>
    </row>
    <row r="59" spans="2:16" ht="15.75">
      <c r="B59" s="484">
        <f t="shared" si="14"/>
        <v>2027</v>
      </c>
      <c r="C59" s="484" t="e">
        <f t="shared" si="15"/>
        <v>#REF!</v>
      </c>
      <c r="D59" s="167"/>
      <c r="E59" s="364">
        <f t="shared" si="7"/>
        <v>16384.65082</v>
      </c>
      <c r="F59" s="362">
        <f t="shared" si="7"/>
        <v>1524.85657</v>
      </c>
      <c r="G59" s="363">
        <f t="shared" si="8"/>
        <v>17909.50739</v>
      </c>
      <c r="H59" s="364">
        <f t="shared" si="9"/>
        <v>178795.3539</v>
      </c>
      <c r="I59" s="362">
        <f t="shared" si="9"/>
        <v>25932.31218</v>
      </c>
      <c r="J59" s="363">
        <f t="shared" si="10"/>
        <v>204727.66608</v>
      </c>
      <c r="K59" s="364">
        <f t="shared" si="11"/>
        <v>195180.00472</v>
      </c>
      <c r="L59" s="362">
        <f t="shared" si="12"/>
        <v>27457.16875</v>
      </c>
      <c r="M59" s="363">
        <f t="shared" si="13"/>
        <v>222637.17347</v>
      </c>
      <c r="P59" s="154"/>
    </row>
    <row r="60" spans="2:16" ht="15.75">
      <c r="B60" s="484">
        <f t="shared" si="14"/>
        <v>2028</v>
      </c>
      <c r="C60" s="484" t="e">
        <f t="shared" si="15"/>
        <v>#REF!</v>
      </c>
      <c r="D60" s="167"/>
      <c r="E60" s="364">
        <f t="shared" si="7"/>
        <v>16384.65082</v>
      </c>
      <c r="F60" s="362">
        <f t="shared" si="7"/>
        <v>848.27535</v>
      </c>
      <c r="G60" s="363">
        <f t="shared" si="8"/>
        <v>17232.92617</v>
      </c>
      <c r="H60" s="364">
        <f t="shared" si="9"/>
        <v>147489.7921</v>
      </c>
      <c r="I60" s="362">
        <f t="shared" si="9"/>
        <v>20976.48108</v>
      </c>
      <c r="J60" s="363">
        <f t="shared" si="10"/>
        <v>168466.27318</v>
      </c>
      <c r="K60" s="364">
        <f t="shared" si="11"/>
        <v>163874.44292</v>
      </c>
      <c r="L60" s="362">
        <f t="shared" si="12"/>
        <v>21824.75643</v>
      </c>
      <c r="M60" s="363">
        <f t="shared" si="13"/>
        <v>185699.19935</v>
      </c>
      <c r="P60" s="154"/>
    </row>
    <row r="61" spans="2:16" ht="15.75">
      <c r="B61" s="484">
        <f t="shared" si="14"/>
        <v>2029</v>
      </c>
      <c r="C61" s="484" t="e">
        <f t="shared" si="15"/>
        <v>#REF!</v>
      </c>
      <c r="D61" s="167"/>
      <c r="E61" s="364">
        <f t="shared" si="7"/>
        <v>8192.3241</v>
      </c>
      <c r="F61" s="362">
        <f t="shared" si="7"/>
        <v>170.23232</v>
      </c>
      <c r="G61" s="363">
        <f>+F61+E61</f>
        <v>8362.556419999999</v>
      </c>
      <c r="H61" s="364">
        <f t="shared" si="9"/>
        <v>144047.50044</v>
      </c>
      <c r="I61" s="362">
        <f t="shared" si="9"/>
        <v>15906.30723</v>
      </c>
      <c r="J61" s="363">
        <f t="shared" si="10"/>
        <v>159953.80767</v>
      </c>
      <c r="K61" s="364">
        <f t="shared" si="11"/>
        <v>152239.82454</v>
      </c>
      <c r="L61" s="362">
        <f t="shared" si="12"/>
        <v>16076.53955</v>
      </c>
      <c r="M61" s="363">
        <f t="shared" si="13"/>
        <v>168316.36409</v>
      </c>
      <c r="P61" s="154"/>
    </row>
    <row r="62" spans="2:16" ht="15.75">
      <c r="B62" s="484">
        <f t="shared" si="14"/>
        <v>2030</v>
      </c>
      <c r="C62" s="484" t="e">
        <f t="shared" si="15"/>
        <v>#REF!</v>
      </c>
      <c r="D62" s="167"/>
      <c r="E62" s="364">
        <f t="shared" si="7"/>
        <v>0</v>
      </c>
      <c r="F62" s="362">
        <f t="shared" si="7"/>
        <v>0</v>
      </c>
      <c r="G62" s="363">
        <f t="shared" si="8"/>
        <v>0</v>
      </c>
      <c r="H62" s="364">
        <f t="shared" si="9"/>
        <v>108571.58158</v>
      </c>
      <c r="I62" s="362">
        <f t="shared" si="9"/>
        <v>12260.89403</v>
      </c>
      <c r="J62" s="363">
        <f t="shared" si="10"/>
        <v>120832.47561</v>
      </c>
      <c r="K62" s="364">
        <f t="shared" si="11"/>
        <v>108571.58158</v>
      </c>
      <c r="L62" s="362">
        <f t="shared" si="12"/>
        <v>12260.89403</v>
      </c>
      <c r="M62" s="363">
        <f t="shared" si="13"/>
        <v>120832.47561</v>
      </c>
      <c r="P62" s="154"/>
    </row>
    <row r="63" spans="2:16" ht="15.75">
      <c r="B63" s="484">
        <f t="shared" si="14"/>
        <v>2031</v>
      </c>
      <c r="C63" s="484" t="e">
        <f t="shared" si="15"/>
        <v>#REF!</v>
      </c>
      <c r="D63" s="167"/>
      <c r="E63" s="364">
        <f t="shared" si="7"/>
        <v>0</v>
      </c>
      <c r="F63" s="362">
        <f t="shared" si="7"/>
        <v>0</v>
      </c>
      <c r="G63" s="363">
        <f t="shared" si="8"/>
        <v>0</v>
      </c>
      <c r="H63" s="364">
        <f t="shared" si="9"/>
        <v>97591.36165</v>
      </c>
      <c r="I63" s="362">
        <f t="shared" si="9"/>
        <v>9019.3666</v>
      </c>
      <c r="J63" s="363">
        <f t="shared" si="10"/>
        <v>106610.72825</v>
      </c>
      <c r="K63" s="364">
        <f t="shared" si="11"/>
        <v>97591.36165</v>
      </c>
      <c r="L63" s="362">
        <f t="shared" si="12"/>
        <v>9019.3666</v>
      </c>
      <c r="M63" s="363">
        <f t="shared" si="13"/>
        <v>106610.72825</v>
      </c>
      <c r="P63" s="154"/>
    </row>
    <row r="64" spans="2:16" ht="15.75">
      <c r="B64" s="484">
        <f t="shared" si="14"/>
        <v>2032</v>
      </c>
      <c r="C64" s="484" t="e">
        <f t="shared" si="15"/>
        <v>#REF!</v>
      </c>
      <c r="D64" s="167"/>
      <c r="E64" s="364">
        <f t="shared" si="7"/>
        <v>0</v>
      </c>
      <c r="F64" s="362">
        <f t="shared" si="7"/>
        <v>0</v>
      </c>
      <c r="G64" s="363">
        <f t="shared" si="8"/>
        <v>0</v>
      </c>
      <c r="H64" s="364">
        <f t="shared" si="9"/>
        <v>93714.50531</v>
      </c>
      <c r="I64" s="362">
        <f t="shared" si="9"/>
        <v>12898.46565</v>
      </c>
      <c r="J64" s="363">
        <f t="shared" si="10"/>
        <v>106612.97095999999</v>
      </c>
      <c r="K64" s="364">
        <f aca="true" t="shared" si="16" ref="K64:K71">+E64+H64</f>
        <v>93714.50531</v>
      </c>
      <c r="L64" s="362">
        <f aca="true" t="shared" si="17" ref="L64:L71">+F64+I64</f>
        <v>12898.46565</v>
      </c>
      <c r="M64" s="363">
        <f t="shared" si="13"/>
        <v>106612.97095999999</v>
      </c>
      <c r="P64" s="154"/>
    </row>
    <row r="65" spans="2:16" ht="15.75">
      <c r="B65" s="484">
        <f t="shared" si="14"/>
        <v>2033</v>
      </c>
      <c r="C65" s="484" t="e">
        <f t="shared" si="15"/>
        <v>#REF!</v>
      </c>
      <c r="D65" s="167"/>
      <c r="E65" s="364">
        <f t="shared" si="7"/>
        <v>0</v>
      </c>
      <c r="F65" s="362">
        <f t="shared" si="7"/>
        <v>0</v>
      </c>
      <c r="G65" s="363">
        <f t="shared" si="8"/>
        <v>0</v>
      </c>
      <c r="H65" s="364">
        <f t="shared" si="9"/>
        <v>44107.24248</v>
      </c>
      <c r="I65" s="362">
        <f t="shared" si="9"/>
        <v>3025.08506</v>
      </c>
      <c r="J65" s="363">
        <f t="shared" si="10"/>
        <v>47132.32754</v>
      </c>
      <c r="K65" s="364">
        <f t="shared" si="16"/>
        <v>44107.24248</v>
      </c>
      <c r="L65" s="362">
        <f t="shared" si="17"/>
        <v>3025.08506</v>
      </c>
      <c r="M65" s="363">
        <f t="shared" si="13"/>
        <v>47132.32754</v>
      </c>
      <c r="P65" s="154"/>
    </row>
    <row r="66" spans="2:16" ht="15.75">
      <c r="B66" s="484">
        <f t="shared" si="14"/>
        <v>2034</v>
      </c>
      <c r="C66" s="484" t="e">
        <f t="shared" si="15"/>
        <v>#REF!</v>
      </c>
      <c r="D66" s="167"/>
      <c r="E66" s="364">
        <f t="shared" si="7"/>
        <v>0</v>
      </c>
      <c r="F66" s="362">
        <f t="shared" si="7"/>
        <v>0</v>
      </c>
      <c r="G66" s="363">
        <f t="shared" si="8"/>
        <v>0</v>
      </c>
      <c r="H66" s="364">
        <f t="shared" si="9"/>
        <v>31285.41507</v>
      </c>
      <c r="I66" s="362">
        <f t="shared" si="9"/>
        <v>1953.43129</v>
      </c>
      <c r="J66" s="363">
        <f t="shared" si="10"/>
        <v>33238.846359999996</v>
      </c>
      <c r="K66" s="364">
        <f t="shared" si="16"/>
        <v>31285.41507</v>
      </c>
      <c r="L66" s="362">
        <f t="shared" si="17"/>
        <v>1953.43129</v>
      </c>
      <c r="M66" s="363">
        <f t="shared" si="13"/>
        <v>33238.846359999996</v>
      </c>
      <c r="P66" s="154"/>
    </row>
    <row r="67" spans="2:16" ht="15.75">
      <c r="B67" s="484">
        <f t="shared" si="14"/>
        <v>2035</v>
      </c>
      <c r="C67" s="484" t="e">
        <f t="shared" si="15"/>
        <v>#REF!</v>
      </c>
      <c r="D67" s="167"/>
      <c r="E67" s="364">
        <f t="shared" si="7"/>
        <v>0</v>
      </c>
      <c r="F67" s="362">
        <f t="shared" si="7"/>
        <v>0</v>
      </c>
      <c r="G67" s="363">
        <f t="shared" si="8"/>
        <v>0</v>
      </c>
      <c r="H67" s="364">
        <f t="shared" si="9"/>
        <v>32017.37614</v>
      </c>
      <c r="I67" s="362">
        <f t="shared" si="9"/>
        <v>919.94118</v>
      </c>
      <c r="J67" s="363">
        <f t="shared" si="10"/>
        <v>32937.31732</v>
      </c>
      <c r="K67" s="364">
        <f t="shared" si="16"/>
        <v>32017.37614</v>
      </c>
      <c r="L67" s="362">
        <f t="shared" si="17"/>
        <v>919.94118</v>
      </c>
      <c r="M67" s="363">
        <f t="shared" si="13"/>
        <v>32937.31732</v>
      </c>
      <c r="P67" s="154"/>
    </row>
    <row r="68" spans="2:16" ht="15.75">
      <c r="B68" s="484">
        <f t="shared" si="14"/>
        <v>2036</v>
      </c>
      <c r="C68" s="484" t="e">
        <f t="shared" si="15"/>
        <v>#REF!</v>
      </c>
      <c r="D68" s="167"/>
      <c r="E68" s="364">
        <f t="shared" si="7"/>
        <v>0</v>
      </c>
      <c r="F68" s="362">
        <f t="shared" si="7"/>
        <v>0</v>
      </c>
      <c r="G68" s="363">
        <f t="shared" si="8"/>
        <v>0</v>
      </c>
      <c r="H68" s="364">
        <f t="shared" si="9"/>
        <v>5743.92264</v>
      </c>
      <c r="I68" s="362">
        <f t="shared" si="9"/>
        <v>123.57591</v>
      </c>
      <c r="J68" s="363">
        <f t="shared" si="10"/>
        <v>5867.498549999999</v>
      </c>
      <c r="K68" s="364">
        <f t="shared" si="16"/>
        <v>5743.92264</v>
      </c>
      <c r="L68" s="362">
        <f t="shared" si="17"/>
        <v>123.57591</v>
      </c>
      <c r="M68" s="363">
        <f t="shared" si="13"/>
        <v>5867.498549999999</v>
      </c>
      <c r="P68" s="154"/>
    </row>
    <row r="69" spans="2:16" ht="15.75">
      <c r="B69" s="484">
        <f t="shared" si="14"/>
        <v>2037</v>
      </c>
      <c r="C69" s="484" t="e">
        <f t="shared" si="15"/>
        <v>#REF!</v>
      </c>
      <c r="D69" s="167"/>
      <c r="E69" s="364">
        <f t="shared" si="7"/>
        <v>0</v>
      </c>
      <c r="F69" s="362">
        <f t="shared" si="7"/>
        <v>0</v>
      </c>
      <c r="G69" s="363">
        <f t="shared" si="8"/>
        <v>0</v>
      </c>
      <c r="H69" s="364">
        <f t="shared" si="9"/>
        <v>1526.85188</v>
      </c>
      <c r="I69" s="362">
        <f t="shared" si="9"/>
        <v>76.81194</v>
      </c>
      <c r="J69" s="363">
        <f t="shared" si="10"/>
        <v>1603.66382</v>
      </c>
      <c r="K69" s="364">
        <f t="shared" si="16"/>
        <v>1526.85188</v>
      </c>
      <c r="L69" s="362">
        <f t="shared" si="17"/>
        <v>76.81194</v>
      </c>
      <c r="M69" s="363">
        <f t="shared" si="13"/>
        <v>1603.66382</v>
      </c>
      <c r="P69" s="154"/>
    </row>
    <row r="70" spans="2:16" ht="15.75">
      <c r="B70" s="484">
        <f t="shared" si="14"/>
        <v>2038</v>
      </c>
      <c r="C70" s="484" t="e">
        <f t="shared" si="15"/>
        <v>#REF!</v>
      </c>
      <c r="D70" s="167"/>
      <c r="E70" s="364">
        <f t="shared" si="7"/>
        <v>0</v>
      </c>
      <c r="F70" s="362">
        <f t="shared" si="7"/>
        <v>0</v>
      </c>
      <c r="G70" s="363">
        <f t="shared" si="8"/>
        <v>0</v>
      </c>
      <c r="H70" s="364">
        <f t="shared" si="9"/>
        <v>1370.49853</v>
      </c>
      <c r="I70" s="362">
        <f t="shared" si="9"/>
        <v>56.32872</v>
      </c>
      <c r="J70" s="363">
        <f t="shared" si="10"/>
        <v>1426.82725</v>
      </c>
      <c r="K70" s="364">
        <f t="shared" si="16"/>
        <v>1370.49853</v>
      </c>
      <c r="L70" s="362">
        <f t="shared" si="17"/>
        <v>56.32872</v>
      </c>
      <c r="M70" s="363">
        <f t="shared" si="13"/>
        <v>1426.82725</v>
      </c>
      <c r="P70" s="154"/>
    </row>
    <row r="71" spans="2:16" ht="15.75">
      <c r="B71" s="484">
        <f t="shared" si="14"/>
        <v>2039</v>
      </c>
      <c r="C71" s="484" t="e">
        <f t="shared" si="15"/>
        <v>#REF!</v>
      </c>
      <c r="D71" s="167"/>
      <c r="E71" s="364">
        <f t="shared" si="7"/>
        <v>0</v>
      </c>
      <c r="F71" s="362">
        <f t="shared" si="7"/>
        <v>0</v>
      </c>
      <c r="G71" s="363">
        <f t="shared" si="8"/>
        <v>0</v>
      </c>
      <c r="H71" s="364">
        <f t="shared" si="9"/>
        <v>1090.10512</v>
      </c>
      <c r="I71" s="362">
        <f t="shared" si="9"/>
        <v>35.84558</v>
      </c>
      <c r="J71" s="363">
        <f t="shared" si="10"/>
        <v>1125.9506999999999</v>
      </c>
      <c r="K71" s="364">
        <f t="shared" si="16"/>
        <v>1090.10512</v>
      </c>
      <c r="L71" s="362">
        <f t="shared" si="17"/>
        <v>35.84558</v>
      </c>
      <c r="M71" s="363">
        <f t="shared" si="13"/>
        <v>1125.9506999999999</v>
      </c>
      <c r="P71" s="154"/>
    </row>
    <row r="72" spans="2:16" ht="15.75">
      <c r="B72" s="484">
        <f t="shared" si="14"/>
        <v>2040</v>
      </c>
      <c r="C72" s="484"/>
      <c r="D72" s="167"/>
      <c r="E72" s="364">
        <f t="shared" si="7"/>
        <v>0</v>
      </c>
      <c r="F72" s="362">
        <f t="shared" si="7"/>
        <v>0</v>
      </c>
      <c r="G72" s="363">
        <f t="shared" si="8"/>
        <v>0</v>
      </c>
      <c r="H72" s="364">
        <f t="shared" si="9"/>
        <v>1035.91754</v>
      </c>
      <c r="I72" s="362">
        <f t="shared" si="9"/>
        <v>15.36236</v>
      </c>
      <c r="J72" s="363">
        <f>+H72+I72</f>
        <v>1051.2799</v>
      </c>
      <c r="K72" s="364">
        <f>+E72+H72</f>
        <v>1035.91754</v>
      </c>
      <c r="L72" s="362">
        <f>+F72+I72</f>
        <v>15.36236</v>
      </c>
      <c r="M72" s="363">
        <f>+K72+L72</f>
        <v>1051.2799</v>
      </c>
      <c r="P72" s="154"/>
    </row>
    <row r="73" spans="2:16" ht="8.25" customHeight="1">
      <c r="B73" s="155"/>
      <c r="C73" s="156"/>
      <c r="D73" s="168"/>
      <c r="E73" s="368"/>
      <c r="F73" s="369"/>
      <c r="G73" s="370"/>
      <c r="H73" s="368"/>
      <c r="I73" s="369"/>
      <c r="J73" s="370"/>
      <c r="K73" s="368"/>
      <c r="L73" s="369"/>
      <c r="M73" s="370"/>
      <c r="P73" s="154"/>
    </row>
    <row r="74" spans="2:16" ht="15" customHeight="1">
      <c r="B74" s="590" t="s">
        <v>14</v>
      </c>
      <c r="C74" s="591"/>
      <c r="D74" s="163"/>
      <c r="E74" s="584">
        <f aca="true" t="shared" si="18" ref="E74:M74">SUM(E55:E72)</f>
        <v>99076.06690999998</v>
      </c>
      <c r="F74" s="586">
        <f t="shared" si="18"/>
        <v>14271.09644</v>
      </c>
      <c r="G74" s="588">
        <f t="shared" si="18"/>
        <v>113347.16334999997</v>
      </c>
      <c r="H74" s="584">
        <f t="shared" si="18"/>
        <v>2681302.3857199997</v>
      </c>
      <c r="I74" s="586">
        <f t="shared" si="18"/>
        <v>356767.2004400001</v>
      </c>
      <c r="J74" s="588">
        <f t="shared" si="18"/>
        <v>3038069.58616</v>
      </c>
      <c r="K74" s="584">
        <f t="shared" si="18"/>
        <v>2780378.4526299993</v>
      </c>
      <c r="L74" s="586">
        <f t="shared" si="18"/>
        <v>371038.29688000015</v>
      </c>
      <c r="M74" s="588">
        <f t="shared" si="18"/>
        <v>3151416.7495099995</v>
      </c>
      <c r="P74" s="154"/>
    </row>
    <row r="75" spans="2:16" ht="15" customHeight="1">
      <c r="B75" s="592"/>
      <c r="C75" s="593"/>
      <c r="D75" s="164"/>
      <c r="E75" s="585"/>
      <c r="F75" s="587"/>
      <c r="G75" s="589"/>
      <c r="H75" s="585"/>
      <c r="I75" s="587"/>
      <c r="J75" s="589"/>
      <c r="K75" s="585"/>
      <c r="L75" s="587"/>
      <c r="M75" s="589"/>
      <c r="P75" s="154"/>
    </row>
    <row r="76" ht="6.75" customHeight="1"/>
    <row r="77" spans="2:13" ht="15.75">
      <c r="B77" s="157" t="s">
        <v>115</v>
      </c>
      <c r="C77" s="158"/>
      <c r="D77" s="158"/>
      <c r="E77" s="144"/>
      <c r="F77" s="142"/>
      <c r="G77" s="144"/>
      <c r="H77" s="159"/>
      <c r="I77" s="145"/>
      <c r="J77" s="144"/>
      <c r="K77" s="144"/>
      <c r="L77" s="144"/>
      <c r="M77" s="144"/>
    </row>
    <row r="78" spans="2:13" ht="15">
      <c r="B78" s="157" t="s">
        <v>358</v>
      </c>
      <c r="C78" s="158"/>
      <c r="D78" s="158"/>
      <c r="E78" s="144"/>
      <c r="F78" s="142"/>
      <c r="G78" s="144"/>
      <c r="H78" s="159"/>
      <c r="I78" s="145"/>
      <c r="J78" s="144"/>
      <c r="K78" s="144"/>
      <c r="L78" s="144"/>
      <c r="M78" s="144"/>
    </row>
    <row r="79" spans="2:8" ht="15">
      <c r="B79" s="75" t="s">
        <v>359</v>
      </c>
      <c r="C79" s="158"/>
      <c r="D79" s="158"/>
      <c r="E79" s="144"/>
      <c r="F79" s="142"/>
      <c r="G79" s="144"/>
      <c r="H79" s="169"/>
    </row>
    <row r="80" spans="2:14" ht="15">
      <c r="B80" s="424"/>
      <c r="C80" s="424"/>
      <c r="D80" s="424"/>
      <c r="E80" s="438"/>
      <c r="F80" s="437"/>
      <c r="G80" s="437"/>
      <c r="H80" s="437"/>
      <c r="I80" s="437"/>
      <c r="J80" s="437"/>
      <c r="K80" s="437"/>
      <c r="L80" s="437"/>
      <c r="M80" s="437"/>
      <c r="N80" s="424"/>
    </row>
    <row r="81" spans="2:14" ht="15">
      <c r="B81" s="424"/>
      <c r="C81" s="424"/>
      <c r="D81" s="424"/>
      <c r="E81" s="439"/>
      <c r="F81" s="179"/>
      <c r="G81" s="179"/>
      <c r="H81" s="179"/>
      <c r="I81" s="179"/>
      <c r="J81" s="179"/>
      <c r="K81" s="179"/>
      <c r="L81" s="179"/>
      <c r="M81" s="179"/>
      <c r="N81" s="424"/>
    </row>
    <row r="82" spans="2:14" ht="15">
      <c r="B82" s="424"/>
      <c r="C82" s="424"/>
      <c r="D82" s="424"/>
      <c r="E82" s="440"/>
      <c r="F82" s="437"/>
      <c r="G82" s="437"/>
      <c r="H82" s="437"/>
      <c r="I82" s="437"/>
      <c r="J82" s="437"/>
      <c r="K82" s="437"/>
      <c r="L82" s="437"/>
      <c r="M82" s="437"/>
      <c r="N82" s="424"/>
    </row>
    <row r="83" spans="2:14" ht="15">
      <c r="B83" s="424"/>
      <c r="C83" s="424"/>
      <c r="D83" s="424"/>
      <c r="E83" s="441"/>
      <c r="F83" s="424"/>
      <c r="G83" s="437"/>
      <c r="H83" s="437"/>
      <c r="I83" s="442"/>
      <c r="J83" s="437"/>
      <c r="K83" s="437"/>
      <c r="L83" s="437"/>
      <c r="M83" s="437"/>
      <c r="N83" s="424"/>
    </row>
    <row r="84" spans="2:14" ht="15">
      <c r="B84" s="424"/>
      <c r="C84" s="424"/>
      <c r="D84" s="424"/>
      <c r="E84" s="440"/>
      <c r="F84" s="440"/>
      <c r="G84" s="440"/>
      <c r="H84" s="440"/>
      <c r="I84" s="440"/>
      <c r="J84" s="440"/>
      <c r="K84" s="440"/>
      <c r="L84" s="440"/>
      <c r="M84" s="440"/>
      <c r="N84" s="424"/>
    </row>
    <row r="85" spans="2:14" ht="15">
      <c r="B85" s="424"/>
      <c r="C85" s="424"/>
      <c r="D85" s="424"/>
      <c r="E85" s="437"/>
      <c r="F85" s="424"/>
      <c r="G85" s="437"/>
      <c r="H85" s="437"/>
      <c r="I85" s="442"/>
      <c r="J85" s="437"/>
      <c r="K85" s="437"/>
      <c r="L85" s="437"/>
      <c r="M85" s="437"/>
      <c r="N85" s="424"/>
    </row>
    <row r="86" spans="2:14" ht="15">
      <c r="B86" s="424"/>
      <c r="C86" s="424"/>
      <c r="D86" s="424"/>
      <c r="E86" s="437"/>
      <c r="F86" s="424"/>
      <c r="G86" s="437"/>
      <c r="H86" s="437"/>
      <c r="I86" s="442"/>
      <c r="J86" s="437"/>
      <c r="K86" s="437"/>
      <c r="L86" s="437"/>
      <c r="M86" s="437"/>
      <c r="N86" s="424"/>
    </row>
    <row r="87" spans="2:14" ht="15">
      <c r="B87" s="424"/>
      <c r="C87" s="424"/>
      <c r="D87" s="424"/>
      <c r="E87" s="437"/>
      <c r="F87" s="424"/>
      <c r="G87" s="437"/>
      <c r="H87" s="437"/>
      <c r="I87" s="442"/>
      <c r="J87" s="437"/>
      <c r="K87" s="437"/>
      <c r="L87" s="437"/>
      <c r="M87" s="437"/>
      <c r="N87" s="424"/>
    </row>
    <row r="88" spans="2:14" ht="15">
      <c r="B88" s="424"/>
      <c r="C88" s="424"/>
      <c r="D88" s="424"/>
      <c r="E88" s="437"/>
      <c r="F88" s="424"/>
      <c r="G88" s="437"/>
      <c r="H88" s="437"/>
      <c r="I88" s="442"/>
      <c r="J88" s="437"/>
      <c r="K88" s="437"/>
      <c r="L88" s="437"/>
      <c r="M88" s="437"/>
      <c r="N88" s="424"/>
    </row>
    <row r="89" spans="2:14" ht="15">
      <c r="B89" s="424"/>
      <c r="C89" s="424"/>
      <c r="D89" s="424"/>
      <c r="E89" s="437"/>
      <c r="F89" s="424"/>
      <c r="G89" s="437"/>
      <c r="H89" s="437"/>
      <c r="I89" s="442"/>
      <c r="J89" s="437"/>
      <c r="K89" s="437"/>
      <c r="L89" s="437"/>
      <c r="M89" s="437"/>
      <c r="N89" s="424"/>
    </row>
    <row r="90" spans="2:14" ht="15">
      <c r="B90" s="424"/>
      <c r="C90" s="424"/>
      <c r="D90" s="424"/>
      <c r="E90" s="437"/>
      <c r="F90" s="424"/>
      <c r="G90" s="437"/>
      <c r="H90" s="437"/>
      <c r="I90" s="442"/>
      <c r="J90" s="437"/>
      <c r="K90" s="437"/>
      <c r="L90" s="437"/>
      <c r="M90" s="437"/>
      <c r="N90" s="424"/>
    </row>
    <row r="91" spans="2:14" ht="15">
      <c r="B91" s="424"/>
      <c r="C91" s="424"/>
      <c r="D91" s="424"/>
      <c r="E91" s="437"/>
      <c r="F91" s="424"/>
      <c r="G91" s="437"/>
      <c r="H91" s="437"/>
      <c r="I91" s="442"/>
      <c r="J91" s="437"/>
      <c r="K91" s="437"/>
      <c r="L91" s="437"/>
      <c r="M91" s="437"/>
      <c r="N91" s="424"/>
    </row>
    <row r="92" spans="2:14" ht="15">
      <c r="B92" s="424"/>
      <c r="C92" s="424"/>
      <c r="D92" s="424"/>
      <c r="E92" s="437"/>
      <c r="F92" s="424"/>
      <c r="G92" s="437"/>
      <c r="H92" s="437"/>
      <c r="I92" s="442"/>
      <c r="J92" s="437"/>
      <c r="K92" s="437"/>
      <c r="L92" s="437"/>
      <c r="M92" s="437"/>
      <c r="N92" s="424"/>
    </row>
    <row r="93" spans="2:14" ht="15">
      <c r="B93" s="424"/>
      <c r="C93" s="424"/>
      <c r="D93" s="424"/>
      <c r="E93" s="437"/>
      <c r="F93" s="424"/>
      <c r="G93" s="437"/>
      <c r="H93" s="437"/>
      <c r="I93" s="442"/>
      <c r="J93" s="437"/>
      <c r="K93" s="437"/>
      <c r="L93" s="437"/>
      <c r="M93" s="437"/>
      <c r="N93" s="424"/>
    </row>
    <row r="94" spans="2:14" ht="15">
      <c r="B94" s="424"/>
      <c r="C94" s="424"/>
      <c r="D94" s="424"/>
      <c r="E94" s="437"/>
      <c r="F94" s="424"/>
      <c r="G94" s="437"/>
      <c r="H94" s="437"/>
      <c r="I94" s="442"/>
      <c r="J94" s="437"/>
      <c r="K94" s="437"/>
      <c r="L94" s="437"/>
      <c r="M94" s="437"/>
      <c r="N94" s="424"/>
    </row>
    <row r="95" spans="2:14" ht="15">
      <c r="B95" s="424"/>
      <c r="C95" s="424"/>
      <c r="D95" s="424"/>
      <c r="E95" s="437"/>
      <c r="F95" s="424"/>
      <c r="G95" s="437"/>
      <c r="H95" s="437"/>
      <c r="I95" s="442"/>
      <c r="J95" s="437"/>
      <c r="K95" s="437"/>
      <c r="L95" s="437"/>
      <c r="M95" s="437"/>
      <c r="N95" s="424"/>
    </row>
    <row r="96" spans="2:14" ht="15">
      <c r="B96" s="424"/>
      <c r="C96" s="424"/>
      <c r="D96" s="424"/>
      <c r="E96" s="437"/>
      <c r="F96" s="424"/>
      <c r="G96" s="437"/>
      <c r="H96" s="437"/>
      <c r="I96" s="442"/>
      <c r="J96" s="437"/>
      <c r="K96" s="437"/>
      <c r="L96" s="437"/>
      <c r="M96" s="437"/>
      <c r="N96" s="424"/>
    </row>
    <row r="97" spans="2:14" ht="15">
      <c r="B97" s="424"/>
      <c r="C97" s="424"/>
      <c r="D97" s="424"/>
      <c r="E97" s="437"/>
      <c r="F97" s="424"/>
      <c r="G97" s="437"/>
      <c r="H97" s="437"/>
      <c r="I97" s="442"/>
      <c r="J97" s="437"/>
      <c r="K97" s="437"/>
      <c r="L97" s="437"/>
      <c r="M97" s="437"/>
      <c r="N97" s="424"/>
    </row>
  </sheetData>
  <sheetProtection/>
  <mergeCells count="29">
    <mergeCell ref="B52:C53"/>
    <mergeCell ref="G34:G35"/>
    <mergeCell ref="J74:J75"/>
    <mergeCell ref="E12:G12"/>
    <mergeCell ref="H12:J12"/>
    <mergeCell ref="B12:C13"/>
    <mergeCell ref="B34:C35"/>
    <mergeCell ref="E34:E35"/>
    <mergeCell ref="F34:F35"/>
    <mergeCell ref="K12:M12"/>
    <mergeCell ref="H34:H35"/>
    <mergeCell ref="E52:G52"/>
    <mergeCell ref="H52:J52"/>
    <mergeCell ref="K52:M52"/>
    <mergeCell ref="I34:I35"/>
    <mergeCell ref="J34:J35"/>
    <mergeCell ref="K34:K35"/>
    <mergeCell ref="L34:L35"/>
    <mergeCell ref="M34:M35"/>
    <mergeCell ref="B5:D5"/>
    <mergeCell ref="K74:K75"/>
    <mergeCell ref="L74:L75"/>
    <mergeCell ref="M74:M75"/>
    <mergeCell ref="B74:C75"/>
    <mergeCell ref="E74:E75"/>
    <mergeCell ref="F74:F75"/>
    <mergeCell ref="G74:G75"/>
    <mergeCell ref="H74:H75"/>
    <mergeCell ref="I74:I75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55:G7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35.25" customHeight="1">
      <c r="A6" s="4"/>
      <c r="B6" s="500" t="s">
        <v>254</v>
      </c>
      <c r="C6" s="500"/>
      <c r="D6" s="500"/>
      <c r="E6" s="500"/>
      <c r="F6" s="500"/>
      <c r="G6" s="500"/>
    </row>
    <row r="7" spans="1:7" ht="15.75">
      <c r="A7" s="4"/>
      <c r="B7" s="501" t="str">
        <f>+Indice!B7</f>
        <v>AL 30 DE JUNIO DE 2023</v>
      </c>
      <c r="C7" s="501"/>
      <c r="D7" s="501"/>
      <c r="E7" s="501"/>
      <c r="F7" s="501"/>
      <c r="G7" s="501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7.75" customHeight="1">
      <c r="A9" s="6"/>
      <c r="B9" s="253" t="s">
        <v>0</v>
      </c>
      <c r="C9" s="253" t="s">
        <v>1</v>
      </c>
      <c r="D9" s="506" t="s">
        <v>255</v>
      </c>
      <c r="E9" s="506"/>
      <c r="F9" s="506"/>
      <c r="G9" s="506"/>
    </row>
    <row r="10" spans="1:7" ht="58.5" customHeight="1">
      <c r="A10" s="6"/>
      <c r="B10" s="253"/>
      <c r="C10" s="253"/>
      <c r="D10" s="506" t="s">
        <v>117</v>
      </c>
      <c r="E10" s="506"/>
      <c r="F10" s="506"/>
      <c r="G10" s="506"/>
    </row>
    <row r="11" spans="1:7" ht="105" customHeight="1">
      <c r="A11" s="6"/>
      <c r="B11" s="253"/>
      <c r="C11" s="253"/>
      <c r="D11" s="507" t="s">
        <v>118</v>
      </c>
      <c r="E11" s="507"/>
      <c r="F11" s="507"/>
      <c r="G11" s="507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508" t="s">
        <v>128</v>
      </c>
      <c r="E13" s="508"/>
      <c r="F13" s="508"/>
      <c r="G13" s="508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45107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61</v>
      </c>
      <c r="E19" s="13"/>
      <c r="F19" s="13"/>
      <c r="G19" s="13"/>
    </row>
    <row r="20" spans="1:7" ht="27.75" customHeight="1">
      <c r="A20" s="6"/>
      <c r="B20" s="7"/>
      <c r="C20" s="7"/>
      <c r="D20" s="510" t="s">
        <v>256</v>
      </c>
      <c r="E20" s="510"/>
      <c r="F20" s="510"/>
      <c r="G20" s="510"/>
    </row>
    <row r="21" spans="1:7" ht="15.75" customHeight="1">
      <c r="A21" s="6"/>
      <c r="B21" s="7"/>
      <c r="C21" s="7"/>
      <c r="D21" s="13" t="s">
        <v>72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224</v>
      </c>
      <c r="E23" s="6"/>
      <c r="F23" s="6"/>
      <c r="G23" s="6"/>
    </row>
    <row r="24" spans="1:7" ht="16.5" customHeight="1">
      <c r="A24" s="6"/>
      <c r="B24" s="10"/>
      <c r="C24" s="10"/>
      <c r="D24" s="6" t="s">
        <v>225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77" t="s">
        <v>12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45138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507" t="s">
        <v>73</v>
      </c>
      <c r="E30" s="507"/>
      <c r="F30" s="507"/>
      <c r="G30" s="507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23</v>
      </c>
      <c r="C32" s="7" t="s">
        <v>1</v>
      </c>
      <c r="D32" s="509" t="s">
        <v>131</v>
      </c>
      <c r="E32" s="509"/>
      <c r="F32" s="509"/>
      <c r="G32" s="509"/>
    </row>
    <row r="33" spans="4:7" ht="7.5" customHeight="1">
      <c r="D33" s="506"/>
      <c r="E33" s="506"/>
      <c r="F33" s="506"/>
      <c r="G33" s="506"/>
    </row>
    <row r="34" spans="2:9" ht="28.5" customHeight="1">
      <c r="B34" s="7" t="s">
        <v>11</v>
      </c>
      <c r="C34" s="7" t="s">
        <v>1</v>
      </c>
      <c r="D34" s="507" t="s">
        <v>137</v>
      </c>
      <c r="E34" s="507"/>
      <c r="F34" s="507"/>
      <c r="G34" s="507"/>
      <c r="I34" s="314">
        <v>3.633</v>
      </c>
    </row>
    <row r="35" spans="4:7" ht="15.75" customHeight="1">
      <c r="D35" s="506"/>
      <c r="E35" s="506"/>
      <c r="F35" s="506"/>
      <c r="G35" s="506"/>
    </row>
    <row r="36" spans="2:7" ht="15">
      <c r="B36" s="7" t="s">
        <v>59</v>
      </c>
      <c r="C36" s="7" t="s">
        <v>1</v>
      </c>
      <c r="D36" s="6" t="s">
        <v>60</v>
      </c>
      <c r="E36" s="6"/>
      <c r="F36" s="6"/>
      <c r="G36" s="6"/>
    </row>
    <row r="37" spans="4:7" ht="15">
      <c r="D37" s="506"/>
      <c r="E37" s="506"/>
      <c r="F37" s="506"/>
      <c r="G37" s="506"/>
    </row>
    <row r="38" spans="4:7" ht="15">
      <c r="D38" s="506"/>
      <c r="E38" s="506"/>
      <c r="F38" s="506"/>
      <c r="G38" s="506"/>
    </row>
    <row r="39" spans="4:7" ht="15">
      <c r="D39" s="506"/>
      <c r="E39" s="506"/>
      <c r="F39" s="506"/>
      <c r="G39" s="506"/>
    </row>
    <row r="40" spans="4:7" ht="15">
      <c r="D40" s="506"/>
      <c r="E40" s="506"/>
      <c r="F40" s="506"/>
      <c r="G40" s="506"/>
    </row>
    <row r="41" spans="4:7" ht="15">
      <c r="D41" s="506"/>
      <c r="E41" s="506"/>
      <c r="F41" s="506"/>
      <c r="G41" s="506"/>
    </row>
  </sheetData>
  <sheetProtection/>
  <mergeCells count="17">
    <mergeCell ref="D40:G40"/>
    <mergeCell ref="D34:G34"/>
    <mergeCell ref="D20:G20"/>
    <mergeCell ref="D41:G41"/>
    <mergeCell ref="D33:G33"/>
    <mergeCell ref="D35:G35"/>
    <mergeCell ref="D37:G37"/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7" customWidth="1"/>
    <col min="2" max="2" width="26.421875" style="117" customWidth="1"/>
    <col min="3" max="5" width="16.7109375" style="117" customWidth="1"/>
    <col min="6" max="6" width="4.28125" style="117" customWidth="1"/>
    <col min="7" max="7" width="33.57421875" style="117" customWidth="1"/>
    <col min="8" max="10" width="16.7109375" style="117" customWidth="1"/>
    <col min="11" max="11" width="0.71875" style="117" customWidth="1"/>
    <col min="12" max="12" width="10.8515625" style="117" customWidth="1"/>
    <col min="13" max="13" width="11.421875" style="117" customWidth="1"/>
    <col min="14" max="14" width="15.7109375" style="224" customWidth="1"/>
    <col min="15" max="15" width="15.7109375" style="53" customWidth="1"/>
    <col min="16" max="16384" width="15.7109375" style="52" customWidth="1"/>
  </cols>
  <sheetData>
    <row r="1" spans="14:15" s="4" customFormat="1" ht="15.75" customHeight="1">
      <c r="N1" s="51"/>
      <c r="O1" s="51"/>
    </row>
    <row r="2" spans="4:15" s="4" customFormat="1" ht="15.75" customHeight="1">
      <c r="D2" s="5"/>
      <c r="N2" s="51"/>
      <c r="O2" s="51"/>
    </row>
    <row r="3" spans="4:15" s="4" customFormat="1" ht="15.75" customHeight="1">
      <c r="D3" s="5"/>
      <c r="N3" s="51"/>
      <c r="O3" s="51"/>
    </row>
    <row r="4" spans="1:15" s="1" customFormat="1" ht="18" customHeight="1">
      <c r="A4" s="4"/>
      <c r="B4" s="131"/>
      <c r="C4" s="131"/>
      <c r="D4" s="131"/>
      <c r="E4" s="131"/>
      <c r="F4" s="131"/>
      <c r="G4" s="131"/>
      <c r="H4" s="218"/>
      <c r="I4" s="218"/>
      <c r="J4" s="218"/>
      <c r="K4" s="218"/>
      <c r="L4" s="218"/>
      <c r="M4" s="218"/>
      <c r="N4" s="127"/>
      <c r="O4" s="29"/>
    </row>
    <row r="5" spans="1:15" s="1" customFormat="1" ht="19.5" customHeight="1">
      <c r="A5" s="4"/>
      <c r="B5" s="500" t="s">
        <v>174</v>
      </c>
      <c r="C5" s="500"/>
      <c r="D5" s="500"/>
      <c r="E5" s="500"/>
      <c r="F5" s="500"/>
      <c r="G5" s="500"/>
      <c r="H5" s="500"/>
      <c r="I5" s="500"/>
      <c r="J5" s="500"/>
      <c r="K5" s="218"/>
      <c r="L5" s="218"/>
      <c r="M5" s="218"/>
      <c r="N5" s="127"/>
      <c r="O5" s="29"/>
    </row>
    <row r="6" spans="1:15" s="1" customFormat="1" ht="19.5" customHeight="1">
      <c r="A6" s="4"/>
      <c r="B6" s="516" t="s">
        <v>254</v>
      </c>
      <c r="C6" s="516"/>
      <c r="D6" s="516"/>
      <c r="E6" s="516"/>
      <c r="F6" s="516"/>
      <c r="G6" s="516"/>
      <c r="H6" s="516"/>
      <c r="I6" s="516"/>
      <c r="J6" s="516"/>
      <c r="K6" s="218"/>
      <c r="L6" s="218"/>
      <c r="M6" s="218"/>
      <c r="N6" s="127"/>
      <c r="O6" s="29"/>
    </row>
    <row r="7" spans="1:15" s="1" customFormat="1" ht="18" customHeight="1">
      <c r="A7" s="4"/>
      <c r="B7" s="512" t="str">
        <f>+Indice!B7</f>
        <v>AL 30 DE JUNIO DE 2023</v>
      </c>
      <c r="C7" s="512"/>
      <c r="D7" s="512"/>
      <c r="E7" s="512"/>
      <c r="F7" s="512"/>
      <c r="G7" s="512"/>
      <c r="H7" s="512"/>
      <c r="I7" s="512"/>
      <c r="J7" s="512"/>
      <c r="K7" s="218"/>
      <c r="L7" s="218"/>
      <c r="M7" s="218"/>
      <c r="N7" s="127"/>
      <c r="O7" s="29"/>
    </row>
    <row r="8" spans="1:15" s="1" customFormat="1" ht="19.5" customHeight="1">
      <c r="A8" s="4"/>
      <c r="B8" s="511"/>
      <c r="C8" s="511"/>
      <c r="D8" s="511"/>
      <c r="E8" s="511"/>
      <c r="F8" s="511"/>
      <c r="G8" s="268"/>
      <c r="H8" s="268"/>
      <c r="I8" s="268"/>
      <c r="J8" s="268"/>
      <c r="K8" s="218"/>
      <c r="L8" s="218"/>
      <c r="M8" s="218"/>
      <c r="N8" s="127"/>
      <c r="O8" s="29"/>
    </row>
    <row r="9" spans="1:15" s="1" customFormat="1" ht="15.75">
      <c r="A9" s="4"/>
      <c r="B9" s="376" t="s">
        <v>132</v>
      </c>
      <c r="C9" s="376"/>
      <c r="D9" s="376"/>
      <c r="E9" s="376"/>
      <c r="F9" s="376"/>
      <c r="G9" s="376"/>
      <c r="H9" s="376"/>
      <c r="I9" s="376"/>
      <c r="J9" s="376"/>
      <c r="K9" s="218"/>
      <c r="L9" s="218"/>
      <c r="M9" s="218"/>
      <c r="N9" s="127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18"/>
      <c r="L10" s="218"/>
      <c r="M10" s="218"/>
      <c r="N10" s="127"/>
      <c r="O10" s="29"/>
    </row>
    <row r="11" spans="2:14" ht="19.5" customHeight="1">
      <c r="B11" s="513" t="s">
        <v>24</v>
      </c>
      <c r="C11" s="514"/>
      <c r="D11" s="514"/>
      <c r="E11" s="515"/>
      <c r="F11" s="116"/>
      <c r="G11" s="513" t="s">
        <v>25</v>
      </c>
      <c r="H11" s="514"/>
      <c r="I11" s="514"/>
      <c r="J11" s="515"/>
      <c r="N11" s="257"/>
    </row>
    <row r="12" spans="2:13" ht="19.5" customHeight="1">
      <c r="B12" s="118"/>
      <c r="C12" s="375" t="s">
        <v>13</v>
      </c>
      <c r="D12" s="375" t="s">
        <v>133</v>
      </c>
      <c r="E12" s="378" t="s">
        <v>26</v>
      </c>
      <c r="F12" s="119"/>
      <c r="G12" s="120"/>
      <c r="H12" s="375" t="s">
        <v>13</v>
      </c>
      <c r="I12" s="375" t="s">
        <v>133</v>
      </c>
      <c r="J12" s="378" t="s">
        <v>26</v>
      </c>
      <c r="M12" s="205"/>
    </row>
    <row r="13" spans="2:10" ht="19.5" customHeight="1">
      <c r="B13" s="121" t="s">
        <v>29</v>
      </c>
      <c r="C13" s="373">
        <f>('DGRGL-C1'!C18+'DGRGL-C1'!C46)/1000</f>
        <v>676.0425318499999</v>
      </c>
      <c r="D13" s="373">
        <f>('DGRGL-C1'!D18+'DGRGL-C1'!D46)/1000</f>
        <v>2456.0625182</v>
      </c>
      <c r="E13" s="446">
        <f>+D13/$D$15</f>
        <v>0.9802302211369719</v>
      </c>
      <c r="F13" s="122"/>
      <c r="G13" s="121" t="s">
        <v>30</v>
      </c>
      <c r="H13" s="371">
        <f>(+'DGRGL-C3'!C19+'DGRGL-C3'!C45)/1000</f>
        <v>689.6772995499999</v>
      </c>
      <c r="I13" s="371">
        <f>(+'DGRGL-C3'!D19+'DGRGL-C3'!D45)/1000</f>
        <v>2505.59762926</v>
      </c>
      <c r="J13" s="446">
        <f>+I13/$I$15</f>
        <v>1</v>
      </c>
    </row>
    <row r="14" spans="2:14" ht="19.5" customHeight="1">
      <c r="B14" s="121" t="s">
        <v>27</v>
      </c>
      <c r="C14" s="373">
        <f>+'DGRGL-C1'!C15/1000</f>
        <v>13.634767700000001</v>
      </c>
      <c r="D14" s="373">
        <f>+'DGRGL-C1'!D15/1000</f>
        <v>49.53511105</v>
      </c>
      <c r="E14" s="446">
        <f>+D14/$D$15</f>
        <v>0.019769778863028113</v>
      </c>
      <c r="F14" s="122"/>
      <c r="G14" s="121" t="s">
        <v>28</v>
      </c>
      <c r="H14" s="371">
        <f>(+'DGRGL-C3'!C15+'DGRGL-C3'!C43)/1000</f>
        <v>0</v>
      </c>
      <c r="I14" s="371">
        <f>(+'DGRGL-C3'!D15+'DGRGL-C3'!D43)/1000</f>
        <v>0</v>
      </c>
      <c r="J14" s="446">
        <f>+I14/$I$15</f>
        <v>0</v>
      </c>
      <c r="N14" s="225"/>
    </row>
    <row r="15" spans="2:10" ht="19.5" customHeight="1">
      <c r="B15" s="123" t="s">
        <v>31</v>
      </c>
      <c r="C15" s="374">
        <f>+C14+C13</f>
        <v>689.6772995499999</v>
      </c>
      <c r="D15" s="374">
        <f>+D14+D13</f>
        <v>2505.59762925</v>
      </c>
      <c r="E15" s="447">
        <f>SUM(E13:E14)</f>
        <v>1</v>
      </c>
      <c r="F15" s="124"/>
      <c r="G15" s="123" t="s">
        <v>31</v>
      </c>
      <c r="H15" s="372">
        <f>+H14+H13</f>
        <v>689.6772995499999</v>
      </c>
      <c r="I15" s="372">
        <f>+I14+I13</f>
        <v>2505.59762926</v>
      </c>
      <c r="J15" s="447">
        <f>SUM(J13:J14)</f>
        <v>1</v>
      </c>
    </row>
    <row r="16" spans="2:10" ht="19.5" customHeight="1">
      <c r="B16" s="171"/>
      <c r="C16" s="185"/>
      <c r="D16" s="226"/>
      <c r="E16" s="124"/>
      <c r="F16" s="124"/>
      <c r="G16" s="286"/>
      <c r="H16" s="287">
        <f>+H15-C15</f>
        <v>0</v>
      </c>
      <c r="I16" s="288">
        <f>+I15-D15</f>
        <v>9.999894245993346E-09</v>
      </c>
      <c r="J16" s="124"/>
    </row>
    <row r="17" spans="3:4" ht="19.5" customHeight="1">
      <c r="C17" s="227"/>
      <c r="D17" s="228"/>
    </row>
    <row r="18" spans="2:10" ht="19.5" customHeight="1">
      <c r="B18" s="513" t="s">
        <v>32</v>
      </c>
      <c r="C18" s="514"/>
      <c r="D18" s="514"/>
      <c r="E18" s="515"/>
      <c r="F18" s="116"/>
      <c r="G18" s="513" t="s">
        <v>71</v>
      </c>
      <c r="H18" s="514"/>
      <c r="I18" s="514"/>
      <c r="J18" s="515"/>
    </row>
    <row r="19" spans="2:15" ht="19.5" customHeight="1">
      <c r="B19" s="120"/>
      <c r="C19" s="375" t="s">
        <v>13</v>
      </c>
      <c r="D19" s="375" t="s">
        <v>133</v>
      </c>
      <c r="E19" s="378" t="s">
        <v>26</v>
      </c>
      <c r="F19" s="119"/>
      <c r="G19" s="229"/>
      <c r="H19" s="375" t="s">
        <v>13</v>
      </c>
      <c r="I19" s="375" t="s">
        <v>133</v>
      </c>
      <c r="J19" s="381" t="s">
        <v>26</v>
      </c>
      <c r="M19" s="230"/>
      <c r="N19" s="230"/>
      <c r="O19" s="54"/>
    </row>
    <row r="20" spans="2:15" ht="19.5" customHeight="1">
      <c r="B20" s="121" t="s">
        <v>86</v>
      </c>
      <c r="C20" s="373">
        <f>('DGRGL-C2'!C15+'DGRGL-C2'!C20)/1000</f>
        <v>407.92255453999996</v>
      </c>
      <c r="D20" s="373">
        <f>('DGRGL-C2'!D15+'DGRGL-C2'!D20)/1000</f>
        <v>1481.9826406400002</v>
      </c>
      <c r="E20" s="446">
        <f>+D20/$D$23</f>
        <v>0.5914687271945125</v>
      </c>
      <c r="F20" s="122"/>
      <c r="G20" s="390" t="s">
        <v>165</v>
      </c>
      <c r="H20" s="379">
        <f>(+'DGRGL-C5'!C19+'DGRGL-C5'!C44+'DGRGL-C5'!C57)/1000</f>
        <v>594.4810807699998</v>
      </c>
      <c r="I20" s="379">
        <f>(+'DGRGL-C5'!D19+'DGRGL-C5'!D44+'DGRGL-C5'!D57)/1000</f>
        <v>2159.74976644</v>
      </c>
      <c r="J20" s="448">
        <f aca="true" t="shared" si="0" ref="J20:J28">+I20/$I$29</f>
        <v>0.8619699113702538</v>
      </c>
      <c r="M20" s="230"/>
      <c r="N20" s="230"/>
      <c r="O20" s="54"/>
    </row>
    <row r="21" spans="2:15" ht="19.5" customHeight="1">
      <c r="B21" s="121" t="s">
        <v>85</v>
      </c>
      <c r="C21" s="373">
        <f>('DGRGL-C2'!C16+'DGRGL-C2'!C21)/1000</f>
        <v>276.79372722</v>
      </c>
      <c r="D21" s="373">
        <f>('DGRGL-C2'!D16+'DGRGL-C2'!D21)/1000</f>
        <v>1005.5916109899999</v>
      </c>
      <c r="E21" s="446">
        <f>+D21/$D$23</f>
        <v>0.40133802780097216</v>
      </c>
      <c r="F21" s="122"/>
      <c r="G21" s="390" t="s">
        <v>265</v>
      </c>
      <c r="H21" s="379">
        <f>(+'DGRGL-C5'!C34)/1000</f>
        <v>45.44715924</v>
      </c>
      <c r="I21" s="379">
        <f>(+'DGRGL-C5'!D34)/1000</f>
        <v>165.10952952000002</v>
      </c>
      <c r="J21" s="448">
        <f t="shared" si="0"/>
        <v>0.06589626665932205</v>
      </c>
      <c r="M21" s="232"/>
      <c r="N21" s="233"/>
      <c r="O21" s="54"/>
    </row>
    <row r="22" spans="2:15" ht="19.5" customHeight="1">
      <c r="B22" s="121" t="s">
        <v>250</v>
      </c>
      <c r="C22" s="373">
        <f>('DGRGL-C2'!C17+'DGRGL-C2'!C22)/1000</f>
        <v>4.96101779</v>
      </c>
      <c r="D22" s="373">
        <f>('DGRGL-C2'!D17+'DGRGL-C2'!D22)/1000</f>
        <v>18.02337763</v>
      </c>
      <c r="E22" s="446">
        <f>+D22/$D$23</f>
        <v>0.007193245004515349</v>
      </c>
      <c r="F22" s="124"/>
      <c r="G22" s="390" t="s">
        <v>226</v>
      </c>
      <c r="H22" s="379">
        <f>+'DGRGL-C5'!C35/1000</f>
        <v>17.79640732</v>
      </c>
      <c r="I22" s="379">
        <f>+'DGRGL-C5'!D35/1000</f>
        <v>64.65434779</v>
      </c>
      <c r="J22" s="448">
        <f t="shared" si="0"/>
        <v>0.025803962709119763</v>
      </c>
      <c r="M22" s="234"/>
      <c r="N22" s="230"/>
      <c r="O22" s="54"/>
    </row>
    <row r="23" spans="2:15" ht="19.5" customHeight="1">
      <c r="B23" s="123" t="s">
        <v>31</v>
      </c>
      <c r="C23" s="374">
        <f>+C21+C20+C22</f>
        <v>689.6772995499999</v>
      </c>
      <c r="D23" s="374">
        <f>+D21+D20+D22</f>
        <v>2505.5976292600003</v>
      </c>
      <c r="E23" s="447">
        <f>+E21+E20+E22</f>
        <v>1</v>
      </c>
      <c r="F23" s="124"/>
      <c r="G23" s="390" t="s">
        <v>152</v>
      </c>
      <c r="H23" s="379">
        <f>(+'DGRGL-C5'!C41+'DGRGL-C5'!C101)/1000</f>
        <v>14.4572366</v>
      </c>
      <c r="I23" s="379">
        <f>(+'DGRGL-C5'!D41+'DGRGL-C5'!D101)/1000</f>
        <v>52.523140569999995</v>
      </c>
      <c r="J23" s="448">
        <f t="shared" si="0"/>
        <v>0.02096232050837822</v>
      </c>
      <c r="M23" s="230"/>
      <c r="N23" s="230"/>
      <c r="O23" s="54"/>
    </row>
    <row r="24" spans="3:15" ht="25.5">
      <c r="C24" s="289"/>
      <c r="D24" s="480"/>
      <c r="E24" s="290"/>
      <c r="F24" s="124"/>
      <c r="G24" s="231" t="s">
        <v>166</v>
      </c>
      <c r="H24" s="379">
        <f>+'DGRGL-C5'!C28/1000</f>
        <v>13.52985186</v>
      </c>
      <c r="I24" s="379">
        <f>+'DGRGL-C5'!D28/1000</f>
        <v>49.153951809999995</v>
      </c>
      <c r="J24" s="448">
        <f t="shared" si="0"/>
        <v>0.019617655778244293</v>
      </c>
      <c r="M24" s="230"/>
      <c r="N24" s="230"/>
      <c r="O24" s="54"/>
    </row>
    <row r="25" spans="3:15" ht="19.5" customHeight="1">
      <c r="C25" s="289"/>
      <c r="D25" s="480"/>
      <c r="E25" s="290"/>
      <c r="F25" s="124"/>
      <c r="G25" s="390" t="s">
        <v>157</v>
      </c>
      <c r="H25" s="379">
        <f>(+'DGRGL-C5'!C36+'DGRGL-C5'!C96)/1000</f>
        <v>3.82753622</v>
      </c>
      <c r="I25" s="379">
        <f>(+'DGRGL-C5'!D36+'DGRGL-C5'!D96)/1000</f>
        <v>13.90543909</v>
      </c>
      <c r="J25" s="448">
        <f t="shared" si="0"/>
        <v>0.0055497494599704815</v>
      </c>
      <c r="M25" s="230"/>
      <c r="N25" s="230"/>
      <c r="O25" s="54"/>
    </row>
    <row r="26" spans="6:15" ht="25.5" customHeight="1">
      <c r="F26" s="124"/>
      <c r="G26" s="231" t="s">
        <v>169</v>
      </c>
      <c r="H26" s="379">
        <f>+'DGRGL-C5'!C29/1000</f>
        <v>0.10491584</v>
      </c>
      <c r="I26" s="379">
        <f>+'DGRGL-C5'!D29/1000</f>
        <v>0.38115925</v>
      </c>
      <c r="J26" s="448">
        <f t="shared" si="0"/>
        <v>0.00015212308853817388</v>
      </c>
      <c r="M26" s="230"/>
      <c r="N26" s="230"/>
      <c r="O26" s="54"/>
    </row>
    <row r="27" spans="2:15" ht="19.5" customHeight="1">
      <c r="B27" s="517" t="s">
        <v>33</v>
      </c>
      <c r="C27" s="518"/>
      <c r="D27" s="518"/>
      <c r="E27" s="519"/>
      <c r="F27" s="124"/>
      <c r="G27" s="390" t="s">
        <v>213</v>
      </c>
      <c r="H27" s="379">
        <f>+'DGRGL-C5'!C38/1000</f>
        <v>0.03217635</v>
      </c>
      <c r="I27" s="379">
        <f>+'DGRGL-C5'!D38/1000</f>
        <v>0.11689668</v>
      </c>
      <c r="J27" s="448">
        <f t="shared" si="0"/>
        <v>4.665421080941517E-05</v>
      </c>
      <c r="M27" s="230"/>
      <c r="N27" s="230"/>
      <c r="O27" s="54"/>
    </row>
    <row r="28" spans="2:16" ht="19.5" customHeight="1">
      <c r="B28" s="120"/>
      <c r="C28" s="375" t="s">
        <v>13</v>
      </c>
      <c r="D28" s="375" t="s">
        <v>133</v>
      </c>
      <c r="E28" s="378" t="s">
        <v>26</v>
      </c>
      <c r="F28" s="116"/>
      <c r="G28" s="390" t="s">
        <v>267</v>
      </c>
      <c r="H28" s="379">
        <f>(+'DGRGL-C5'!C37+'DGRGL-C5'!C97)/1000</f>
        <v>0.00093535</v>
      </c>
      <c r="I28" s="379">
        <f>(+'DGRGL-C5'!D37+'DGRGL-C5'!D97)/1000</f>
        <v>0.00339813</v>
      </c>
      <c r="J28" s="448">
        <f t="shared" si="0"/>
        <v>1.356215363668138E-06</v>
      </c>
      <c r="M28" s="232"/>
      <c r="N28" s="230"/>
      <c r="O28" s="54"/>
      <c r="P28" s="55"/>
    </row>
    <row r="29" spans="2:16" ht="19.5" customHeight="1">
      <c r="B29" s="121" t="s">
        <v>257</v>
      </c>
      <c r="C29" s="371">
        <f>(+'DGRGL-C5'!C19+'DGRGL-C5'!C44+'DGRGL-C5'!C56)/1000</f>
        <v>594.4810807699998</v>
      </c>
      <c r="D29" s="371">
        <f>('DGRGL-C5'!D19+'DGRGL-C5'!D44+'DGRGL-C5'!D56)/1000</f>
        <v>2159.74976644</v>
      </c>
      <c r="E29" s="446">
        <f>+C29/$C$32</f>
        <v>0.8619699113743289</v>
      </c>
      <c r="F29" s="119"/>
      <c r="G29" s="123" t="s">
        <v>31</v>
      </c>
      <c r="H29" s="380">
        <f>SUM(H20:H28)</f>
        <v>689.6772995499997</v>
      </c>
      <c r="I29" s="380">
        <f>SUM(I20:I28)</f>
        <v>2505.59762928</v>
      </c>
      <c r="J29" s="449">
        <f>SUM(J20:J28)</f>
        <v>0.9999999999999998</v>
      </c>
      <c r="M29" s="230"/>
      <c r="N29" s="235"/>
      <c r="O29" s="97"/>
      <c r="P29" s="55"/>
    </row>
    <row r="30" spans="2:16" ht="19.5" customHeight="1">
      <c r="B30" s="121" t="s">
        <v>63</v>
      </c>
      <c r="C30" s="371">
        <f>(+'DGRGL-C5'!C33+'DGRGL-C5'!C40+'DGRGL-C5'!C95+'DGRGL-C5'!C100)/1000</f>
        <v>81.56145108</v>
      </c>
      <c r="D30" s="371">
        <f>(+'DGRGL-C5'!D33+'DGRGL-C5'!D40+'DGRGL-C5'!D95+'DGRGL-C5'!D100)/1000</f>
        <v>296.31275178000004</v>
      </c>
      <c r="E30" s="446">
        <f>+C30/$C$32</f>
        <v>0.1182603097611262</v>
      </c>
      <c r="F30" s="122"/>
      <c r="G30" s="117" t="s">
        <v>167</v>
      </c>
      <c r="M30" s="236"/>
      <c r="N30" s="237"/>
      <c r="O30" s="54"/>
      <c r="P30" s="55"/>
    </row>
    <row r="31" spans="2:16" ht="19.5" customHeight="1">
      <c r="B31" s="121" t="s">
        <v>51</v>
      </c>
      <c r="C31" s="371">
        <f>(+'DGRGL-C5'!C27)/1000</f>
        <v>13.634767700000001</v>
      </c>
      <c r="D31" s="371">
        <f>(+'DGRGL-C5'!D27)/1000</f>
        <v>49.53511106</v>
      </c>
      <c r="E31" s="446">
        <f>+C31/$C$32</f>
        <v>0.01976977886454492</v>
      </c>
      <c r="F31" s="122"/>
      <c r="G31" s="117" t="s">
        <v>168</v>
      </c>
      <c r="H31" s="461"/>
      <c r="I31" s="461"/>
      <c r="L31" s="230"/>
      <c r="M31" s="238"/>
      <c r="N31" s="230"/>
      <c r="O31" s="54"/>
      <c r="P31" s="55"/>
    </row>
    <row r="32" spans="2:16" ht="19.5" customHeight="1">
      <c r="B32" s="123" t="s">
        <v>31</v>
      </c>
      <c r="C32" s="372">
        <f>+C29+C30+C31</f>
        <v>689.6772995499998</v>
      </c>
      <c r="D32" s="372">
        <f>+D29+D30+D31</f>
        <v>2505.5976292799996</v>
      </c>
      <c r="E32" s="447">
        <f>+E29+E30+E31</f>
        <v>1</v>
      </c>
      <c r="F32" s="122"/>
      <c r="M32" s="238"/>
      <c r="N32" s="230"/>
      <c r="O32" s="54"/>
      <c r="P32" s="55"/>
    </row>
    <row r="33" spans="2:16" ht="19.5" customHeight="1">
      <c r="B33" s="117" t="s">
        <v>258</v>
      </c>
      <c r="C33" s="479"/>
      <c r="D33" s="481"/>
      <c r="E33" s="52"/>
      <c r="F33" s="122"/>
      <c r="L33" s="230"/>
      <c r="M33" s="238"/>
      <c r="N33" s="230"/>
      <c r="O33" s="54"/>
      <c r="P33" s="55"/>
    </row>
    <row r="34" spans="6:16" ht="19.5" customHeight="1">
      <c r="F34" s="124"/>
      <c r="L34" s="230"/>
      <c r="M34" s="238"/>
      <c r="N34" s="230"/>
      <c r="O34" s="54"/>
      <c r="P34" s="55"/>
    </row>
    <row r="35" spans="2:16" ht="19.5" customHeight="1">
      <c r="B35" s="517" t="s">
        <v>23</v>
      </c>
      <c r="C35" s="518"/>
      <c r="D35" s="518"/>
      <c r="E35" s="519"/>
      <c r="F35" s="239"/>
      <c r="L35" s="230"/>
      <c r="M35" s="240"/>
      <c r="N35" s="230"/>
      <c r="O35" s="54"/>
      <c r="P35" s="55"/>
    </row>
    <row r="36" spans="2:16" ht="19.5" customHeight="1">
      <c r="B36" s="120"/>
      <c r="C36" s="375" t="s">
        <v>13</v>
      </c>
      <c r="D36" s="375" t="s">
        <v>133</v>
      </c>
      <c r="E36" s="378" t="s">
        <v>26</v>
      </c>
      <c r="F36" s="116"/>
      <c r="G36" s="517" t="s">
        <v>62</v>
      </c>
      <c r="H36" s="518"/>
      <c r="I36" s="518"/>
      <c r="J36" s="519"/>
      <c r="L36" s="238"/>
      <c r="M36" s="241"/>
      <c r="N36" s="241"/>
      <c r="O36" s="54"/>
      <c r="P36" s="55"/>
    </row>
    <row r="37" spans="2:16" ht="19.5" customHeight="1">
      <c r="B37" s="121" t="s">
        <v>133</v>
      </c>
      <c r="C37" s="371">
        <f>(+'DGRGL-C4'!C15+'DGRGL-C4'!C58)/1000</f>
        <v>499.14541058000003</v>
      </c>
      <c r="D37" s="371">
        <f>(+'DGRGL-C4'!D15+'DGRGL-C4'!D58)/1000</f>
        <v>1813.3952766329699</v>
      </c>
      <c r="E37" s="446">
        <f>+D37/$D$41</f>
        <v>0.7237376246934044</v>
      </c>
      <c r="F37" s="119"/>
      <c r="G37" s="118"/>
      <c r="H37" s="520" t="s">
        <v>13</v>
      </c>
      <c r="I37" s="520"/>
      <c r="J37" s="521"/>
      <c r="L37" s="238"/>
      <c r="M37" s="241"/>
      <c r="N37" s="241"/>
      <c r="O37" s="54"/>
      <c r="P37" s="55"/>
    </row>
    <row r="38" spans="2:16" ht="19.5" customHeight="1">
      <c r="B38" s="121" t="s">
        <v>34</v>
      </c>
      <c r="C38" s="371">
        <f>(+'DGRGL-C4'!C29)/1000</f>
        <v>170.7616495</v>
      </c>
      <c r="D38" s="371">
        <f>(+'DGRGL-C4'!D29)/1000</f>
        <v>620.3770726299999</v>
      </c>
      <c r="E38" s="446">
        <f>+D38/$D$41</f>
        <v>0.24759644780433557</v>
      </c>
      <c r="F38" s="119"/>
      <c r="G38" s="391" t="s">
        <v>95</v>
      </c>
      <c r="H38" s="375" t="s">
        <v>27</v>
      </c>
      <c r="I38" s="375" t="s">
        <v>29</v>
      </c>
      <c r="J38" s="393" t="s">
        <v>31</v>
      </c>
      <c r="L38" s="238"/>
      <c r="M38" s="241"/>
      <c r="N38" s="241"/>
      <c r="O38" s="54"/>
      <c r="P38" s="55"/>
    </row>
    <row r="39" spans="2:16" ht="19.5" customHeight="1">
      <c r="B39" s="121" t="s">
        <v>35</v>
      </c>
      <c r="C39" s="371">
        <f>(+'DGRGL-C4'!C24)/1000</f>
        <v>10.50440078</v>
      </c>
      <c r="D39" s="371">
        <f>(+'DGRGL-C4'!D24)/1000</f>
        <v>38.16248803</v>
      </c>
      <c r="E39" s="446">
        <f>+D39/$D$41</f>
        <v>0.015230892456335032</v>
      </c>
      <c r="F39" s="124"/>
      <c r="G39" s="243">
        <v>2009</v>
      </c>
      <c r="H39" s="371">
        <v>71</v>
      </c>
      <c r="I39" s="371">
        <v>192</v>
      </c>
      <c r="J39" s="394">
        <f aca="true" t="shared" si="1" ref="J39:J50">+I39+H39</f>
        <v>263</v>
      </c>
      <c r="L39" s="238"/>
      <c r="M39" s="242"/>
      <c r="N39" s="230"/>
      <c r="O39" s="54"/>
      <c r="P39" s="55"/>
    </row>
    <row r="40" spans="2:16" ht="19.5" customHeight="1">
      <c r="B40" s="121" t="s">
        <v>36</v>
      </c>
      <c r="C40" s="371">
        <f>(+'DGRGL-C4'!C34)/1000</f>
        <v>9.26583869</v>
      </c>
      <c r="D40" s="371">
        <f>(+'DGRGL-C4'!D34)/1000</f>
        <v>33.66279196</v>
      </c>
      <c r="E40" s="446">
        <f>+D40/$D$41</f>
        <v>0.013435035045924902</v>
      </c>
      <c r="F40" s="124"/>
      <c r="G40" s="243">
        <v>2010</v>
      </c>
      <c r="H40" s="371">
        <v>72</v>
      </c>
      <c r="I40" s="371">
        <v>249</v>
      </c>
      <c r="J40" s="394">
        <f t="shared" si="1"/>
        <v>321</v>
      </c>
      <c r="L40" s="238"/>
      <c r="N40" s="117"/>
      <c r="O40" s="52"/>
      <c r="P40" s="55"/>
    </row>
    <row r="41" spans="2:16" ht="19.5" customHeight="1">
      <c r="B41" s="123" t="s">
        <v>31</v>
      </c>
      <c r="C41" s="372">
        <f>+C40+C38+C39+C37</f>
        <v>689.67729955</v>
      </c>
      <c r="D41" s="372">
        <f>+D40+D38+D39+D37</f>
        <v>2505.59762925297</v>
      </c>
      <c r="E41" s="447">
        <f>+E40+E38+E39+E37</f>
        <v>0.9999999999999999</v>
      </c>
      <c r="F41" s="124"/>
      <c r="G41" s="243">
        <v>2011</v>
      </c>
      <c r="H41" s="371">
        <v>70</v>
      </c>
      <c r="I41" s="371">
        <v>315</v>
      </c>
      <c r="J41" s="394">
        <f t="shared" si="1"/>
        <v>385</v>
      </c>
      <c r="L41" s="238"/>
      <c r="M41" s="230"/>
      <c r="N41" s="230"/>
      <c r="O41" s="54"/>
      <c r="P41" s="55"/>
    </row>
    <row r="42" spans="2:16" ht="19.5" customHeight="1">
      <c r="B42" s="121" t="s">
        <v>38</v>
      </c>
      <c r="C42" s="371">
        <f>+C37</f>
        <v>499.14541058000003</v>
      </c>
      <c r="D42" s="371">
        <f>+D37</f>
        <v>1813.3952766329699</v>
      </c>
      <c r="E42" s="446">
        <f>+C42/$C$44</f>
        <v>0.7237376246915506</v>
      </c>
      <c r="F42" s="124"/>
      <c r="G42" s="243">
        <v>2012</v>
      </c>
      <c r="H42" s="371">
        <v>63.198</v>
      </c>
      <c r="I42" s="379">
        <v>425.85551902000003</v>
      </c>
      <c r="J42" s="394">
        <f t="shared" si="1"/>
        <v>489.05351902</v>
      </c>
      <c r="L42" s="238"/>
      <c r="N42" s="117"/>
      <c r="O42" s="52"/>
      <c r="P42" s="55"/>
    </row>
    <row r="43" spans="2:16" ht="19.5" customHeight="1">
      <c r="B43" s="121" t="s">
        <v>37</v>
      </c>
      <c r="C43" s="371">
        <f>+C39+C38+C40</f>
        <v>190.53188897</v>
      </c>
      <c r="D43" s="371">
        <f>+D39+D38+D40</f>
        <v>692.2023526199999</v>
      </c>
      <c r="E43" s="446">
        <f>+C43/$C$44</f>
        <v>0.27626237530844944</v>
      </c>
      <c r="F43" s="122"/>
      <c r="G43" s="243">
        <v>2013</v>
      </c>
      <c r="H43" s="371">
        <v>56.5285205</v>
      </c>
      <c r="I43" s="379">
        <v>591.0717845600001</v>
      </c>
      <c r="J43" s="394">
        <f t="shared" si="1"/>
        <v>647.6003050600001</v>
      </c>
      <c r="L43" s="238"/>
      <c r="N43" s="117"/>
      <c r="O43" s="52"/>
      <c r="P43" s="55"/>
    </row>
    <row r="44" spans="2:16" ht="19.5" customHeight="1">
      <c r="B44" s="123" t="s">
        <v>31</v>
      </c>
      <c r="C44" s="372">
        <f>+C43+C42</f>
        <v>689.67729955</v>
      </c>
      <c r="D44" s="372">
        <f>+D43+D42</f>
        <v>2505.59762925297</v>
      </c>
      <c r="E44" s="447">
        <f>+E43+E42</f>
        <v>1</v>
      </c>
      <c r="F44" s="122"/>
      <c r="G44" s="243">
        <v>2014</v>
      </c>
      <c r="H44" s="371">
        <v>50.26007419</v>
      </c>
      <c r="I44" s="371">
        <v>752.8751732600001</v>
      </c>
      <c r="J44" s="394">
        <f t="shared" si="1"/>
        <v>803.1352474500001</v>
      </c>
      <c r="L44" s="230"/>
      <c r="N44" s="117"/>
      <c r="O44" s="52"/>
      <c r="P44" s="55"/>
    </row>
    <row r="45" spans="2:16" ht="19.5" customHeight="1">
      <c r="B45" s="52"/>
      <c r="C45" s="52"/>
      <c r="D45" s="52"/>
      <c r="E45" s="52"/>
      <c r="F45" s="124"/>
      <c r="G45" s="243">
        <v>2015</v>
      </c>
      <c r="H45" s="371">
        <v>44.4029874</v>
      </c>
      <c r="I45" s="371">
        <v>911.7782794100002</v>
      </c>
      <c r="J45" s="394">
        <f t="shared" si="1"/>
        <v>956.1812668100002</v>
      </c>
      <c r="L45" s="244"/>
      <c r="M45" s="245"/>
      <c r="N45" s="117"/>
      <c r="O45" s="52"/>
      <c r="P45" s="55"/>
    </row>
    <row r="46" spans="7:16" ht="19.5" customHeight="1">
      <c r="G46" s="243">
        <v>2016</v>
      </c>
      <c r="H46" s="371">
        <v>38.965713019999995</v>
      </c>
      <c r="I46" s="371">
        <v>1125.5192306200001</v>
      </c>
      <c r="J46" s="394">
        <f t="shared" si="1"/>
        <v>1164.4849436400002</v>
      </c>
      <c r="L46" s="230"/>
      <c r="M46" s="246"/>
      <c r="N46" s="230"/>
      <c r="O46" s="54"/>
      <c r="P46" s="55"/>
    </row>
    <row r="47" spans="2:16" ht="19.5" customHeight="1">
      <c r="B47" s="517" t="s">
        <v>8</v>
      </c>
      <c r="C47" s="518"/>
      <c r="D47" s="518"/>
      <c r="E47" s="519"/>
      <c r="F47" s="116"/>
      <c r="G47" s="243">
        <v>2017</v>
      </c>
      <c r="H47" s="371">
        <v>33.93910748</v>
      </c>
      <c r="I47" s="371">
        <v>695.27858884</v>
      </c>
      <c r="J47" s="394">
        <f t="shared" si="1"/>
        <v>729.21769632</v>
      </c>
      <c r="L47" s="230"/>
      <c r="M47" s="230"/>
      <c r="N47" s="230"/>
      <c r="O47" s="54"/>
      <c r="P47" s="55"/>
    </row>
    <row r="48" spans="2:16" ht="19.5" customHeight="1">
      <c r="B48" s="118"/>
      <c r="C48" s="375" t="s">
        <v>13</v>
      </c>
      <c r="D48" s="375" t="s">
        <v>133</v>
      </c>
      <c r="E48" s="378" t="s">
        <v>26</v>
      </c>
      <c r="F48" s="119"/>
      <c r="G48" s="462">
        <v>2018</v>
      </c>
      <c r="H48" s="371">
        <v>29.32455225</v>
      </c>
      <c r="I48" s="371">
        <v>1046.91136084</v>
      </c>
      <c r="J48" s="394">
        <f t="shared" si="1"/>
        <v>1076.23591309</v>
      </c>
      <c r="L48" s="230"/>
      <c r="M48" s="230"/>
      <c r="N48" s="230"/>
      <c r="O48" s="54"/>
      <c r="P48" s="55"/>
    </row>
    <row r="49" spans="2:16" ht="19.5" customHeight="1">
      <c r="B49" s="121" t="s">
        <v>47</v>
      </c>
      <c r="C49" s="371">
        <f>(+'DGRGL-C2'!C14)/1000</f>
        <v>672.84566746</v>
      </c>
      <c r="D49" s="371">
        <f>(+'DGRGL-C2'!D14)/1000</f>
        <v>2444.44830988</v>
      </c>
      <c r="E49" s="446">
        <f>+D49/$D$51</f>
        <v>0.9755949164918152</v>
      </c>
      <c r="F49" s="247"/>
      <c r="G49" s="462">
        <v>2019</v>
      </c>
      <c r="H49" s="371">
        <v>25.11588378</v>
      </c>
      <c r="I49" s="371">
        <v>1051.14683938</v>
      </c>
      <c r="J49" s="394">
        <f t="shared" si="1"/>
        <v>1076.2627231600002</v>
      </c>
      <c r="L49" s="230"/>
      <c r="M49" s="230"/>
      <c r="N49" s="230"/>
      <c r="O49" s="54"/>
      <c r="P49" s="55"/>
    </row>
    <row r="50" spans="2:16" ht="19.5" customHeight="1">
      <c r="B50" s="121" t="s">
        <v>46</v>
      </c>
      <c r="C50" s="371">
        <f>(+'DGRGL-C2'!C19)/1000</f>
        <v>16.83163209</v>
      </c>
      <c r="D50" s="371">
        <f>(+'DGRGL-C2'!D19)/1000</f>
        <v>61.14931938</v>
      </c>
      <c r="E50" s="446">
        <f>+D50/$D$51</f>
        <v>0.024405083508184735</v>
      </c>
      <c r="F50" s="247"/>
      <c r="G50" s="462">
        <v>2020</v>
      </c>
      <c r="H50" s="371">
        <v>21.32238415</v>
      </c>
      <c r="I50" s="371">
        <v>752.79007244</v>
      </c>
      <c r="J50" s="394">
        <f t="shared" si="1"/>
        <v>774.11245659</v>
      </c>
      <c r="L50" s="230"/>
      <c r="M50" s="230"/>
      <c r="N50" s="230"/>
      <c r="O50" s="54"/>
      <c r="P50" s="55"/>
    </row>
    <row r="51" spans="2:16" ht="19.5" customHeight="1">
      <c r="B51" s="123" t="s">
        <v>31</v>
      </c>
      <c r="C51" s="372">
        <f>+C50+C49</f>
        <v>689.6772995499999</v>
      </c>
      <c r="D51" s="372">
        <f>+D50+D49</f>
        <v>2505.5976292600003</v>
      </c>
      <c r="E51" s="447">
        <f>+E50+E49</f>
        <v>0.9999999999999999</v>
      </c>
      <c r="F51" s="247"/>
      <c r="G51" s="462">
        <v>2021</v>
      </c>
      <c r="H51" s="371">
        <v>17.93927132</v>
      </c>
      <c r="I51" s="371">
        <v>726.5431257600001</v>
      </c>
      <c r="J51" s="394">
        <f>+I51+H51</f>
        <v>744.48239708</v>
      </c>
      <c r="L51" s="230"/>
      <c r="M51" s="230"/>
      <c r="N51" s="230"/>
      <c r="O51" s="54"/>
      <c r="P51" s="55"/>
    </row>
    <row r="52" spans="2:16" ht="19.5" customHeight="1">
      <c r="B52" s="119"/>
      <c r="C52" s="489"/>
      <c r="D52" s="489"/>
      <c r="E52" s="490"/>
      <c r="F52" s="247"/>
      <c r="G52" s="497" t="s">
        <v>309</v>
      </c>
      <c r="H52" s="371">
        <v>14.9630181</v>
      </c>
      <c r="I52" s="371">
        <v>666.9443867900001</v>
      </c>
      <c r="J52" s="394">
        <f>+I52+H52</f>
        <v>681.9074048900001</v>
      </c>
      <c r="L52" s="230"/>
      <c r="M52" s="230"/>
      <c r="N52" s="230"/>
      <c r="O52" s="54"/>
      <c r="P52" s="55"/>
    </row>
    <row r="53" spans="2:16" ht="19.5" customHeight="1">
      <c r="B53" s="119"/>
      <c r="C53" s="489"/>
      <c r="D53" s="489"/>
      <c r="E53" s="490"/>
      <c r="F53" s="247"/>
      <c r="G53" s="498" t="s">
        <v>360</v>
      </c>
      <c r="H53" s="392">
        <f>+C14</f>
        <v>13.634767700000001</v>
      </c>
      <c r="I53" s="392">
        <f>+C13</f>
        <v>676.0425318499999</v>
      </c>
      <c r="J53" s="395">
        <f>+I53+H53</f>
        <v>689.6772995499999</v>
      </c>
      <c r="L53" s="230"/>
      <c r="M53" s="230"/>
      <c r="N53" s="230"/>
      <c r="O53" s="54"/>
      <c r="P53" s="55"/>
    </row>
    <row r="54" spans="2:16" ht="19.5" customHeight="1">
      <c r="B54" s="52"/>
      <c r="C54" s="52"/>
      <c r="D54" s="52"/>
      <c r="E54" s="52"/>
      <c r="F54" s="247"/>
      <c r="G54" s="52"/>
      <c r="H54" s="52"/>
      <c r="I54" s="52"/>
      <c r="J54" s="52"/>
      <c r="L54" s="230"/>
      <c r="M54" s="230"/>
      <c r="N54" s="230"/>
      <c r="O54" s="54"/>
      <c r="P54" s="55"/>
    </row>
    <row r="55" spans="2:16" ht="19.5" customHeight="1">
      <c r="B55" s="52"/>
      <c r="C55" s="52"/>
      <c r="D55" s="52"/>
      <c r="E55" s="52"/>
      <c r="F55" s="124"/>
      <c r="L55" s="238"/>
      <c r="M55" s="248"/>
      <c r="N55" s="230"/>
      <c r="O55" s="54"/>
      <c r="P55" s="55"/>
    </row>
    <row r="56" spans="3:16" ht="19.5" customHeight="1">
      <c r="C56" s="291">
        <f>+C51-C44</f>
        <v>0</v>
      </c>
      <c r="D56" s="291">
        <f>+D51-D44</f>
        <v>7.030394044704735E-09</v>
      </c>
      <c r="L56" s="238"/>
      <c r="M56" s="238"/>
      <c r="N56" s="230"/>
      <c r="O56" s="54"/>
      <c r="P56" s="55"/>
    </row>
    <row r="57" spans="2:16" ht="19.5" customHeight="1">
      <c r="B57" s="242"/>
      <c r="C57" s="292"/>
      <c r="D57" s="292"/>
      <c r="L57" s="238"/>
      <c r="M57" s="238"/>
      <c r="N57" s="230"/>
      <c r="O57" s="54"/>
      <c r="P57" s="55"/>
    </row>
    <row r="58" spans="3:16" ht="19.5" customHeight="1">
      <c r="C58" s="293">
        <f>+C51-C41</f>
        <v>0</v>
      </c>
      <c r="D58" s="293">
        <f>+D51-D41</f>
        <v>7.030394044704735E-09</v>
      </c>
      <c r="L58" s="238"/>
      <c r="M58" s="238"/>
      <c r="N58" s="230"/>
      <c r="O58" s="54"/>
      <c r="P58" s="55"/>
    </row>
    <row r="59" spans="3:16" ht="25.5" customHeight="1">
      <c r="C59" s="264"/>
      <c r="D59" s="245"/>
      <c r="H59" s="276"/>
      <c r="I59" s="276"/>
      <c r="J59" s="227"/>
      <c r="L59" s="238"/>
      <c r="M59" s="238"/>
      <c r="N59" s="230"/>
      <c r="O59" s="54"/>
      <c r="P59" s="55"/>
    </row>
    <row r="60" spans="7:16" ht="19.5" customHeight="1">
      <c r="G60" s="294"/>
      <c r="H60" s="295">
        <f>+H53-C14</f>
        <v>0</v>
      </c>
      <c r="I60" s="295">
        <f>+I53-C13</f>
        <v>0</v>
      </c>
      <c r="J60" s="294"/>
      <c r="L60" s="238"/>
      <c r="M60" s="238"/>
      <c r="N60" s="230"/>
      <c r="O60" s="54"/>
      <c r="P60" s="55"/>
    </row>
    <row r="61" spans="12:16" ht="19.5" customHeight="1">
      <c r="L61" s="238"/>
      <c r="M61" s="238"/>
      <c r="N61" s="230"/>
      <c r="O61" s="54"/>
      <c r="P61" s="55"/>
    </row>
    <row r="62" spans="8:16" ht="19.5" customHeight="1">
      <c r="H62" s="249"/>
      <c r="I62" s="249"/>
      <c r="J62" s="249"/>
      <c r="L62" s="238"/>
      <c r="M62" s="238"/>
      <c r="N62" s="230"/>
      <c r="O62" s="54"/>
      <c r="P62" s="55"/>
    </row>
    <row r="63" spans="8:16" ht="19.5" customHeight="1">
      <c r="H63" s="249"/>
      <c r="I63" s="250"/>
      <c r="J63" s="249"/>
      <c r="L63" s="238"/>
      <c r="M63" s="238"/>
      <c r="N63" s="230"/>
      <c r="O63" s="54"/>
      <c r="P63" s="55"/>
    </row>
    <row r="64" spans="8:16" ht="19.5" customHeight="1">
      <c r="H64" s="249"/>
      <c r="I64" s="250"/>
      <c r="J64" s="249"/>
      <c r="L64" s="238"/>
      <c r="M64" s="238"/>
      <c r="N64" s="230"/>
      <c r="O64" s="54"/>
      <c r="P64" s="55"/>
    </row>
    <row r="65" spans="8:16" ht="19.5" customHeight="1">
      <c r="H65" s="249"/>
      <c r="I65" s="250"/>
      <c r="J65" s="249"/>
      <c r="L65" s="238"/>
      <c r="M65" s="238"/>
      <c r="N65" s="230"/>
      <c r="O65" s="54"/>
      <c r="P65" s="55"/>
    </row>
    <row r="66" spans="8:16" ht="19.5" customHeight="1">
      <c r="H66" s="249"/>
      <c r="I66" s="249"/>
      <c r="J66" s="249"/>
      <c r="L66" s="238"/>
      <c r="M66" s="238"/>
      <c r="N66" s="230"/>
      <c r="O66" s="54"/>
      <c r="P66" s="55"/>
    </row>
    <row r="67" spans="10:16" ht="19.5" customHeight="1">
      <c r="J67" s="249"/>
      <c r="L67" s="238"/>
      <c r="M67" s="238"/>
      <c r="N67" s="230"/>
      <c r="O67" s="54"/>
      <c r="P67" s="55"/>
    </row>
    <row r="68" spans="10:16" ht="19.5" customHeight="1">
      <c r="J68" s="249"/>
      <c r="L68" s="238"/>
      <c r="M68" s="238"/>
      <c r="N68" s="230"/>
      <c r="O68" s="54"/>
      <c r="P68" s="55"/>
    </row>
    <row r="69" spans="12:16" ht="19.5" customHeight="1">
      <c r="L69" s="238"/>
      <c r="M69" s="238"/>
      <c r="N69" s="230"/>
      <c r="O69" s="54"/>
      <c r="P69" s="55"/>
    </row>
    <row r="70" spans="12:16" ht="19.5" customHeight="1">
      <c r="L70" s="238"/>
      <c r="M70" s="238"/>
      <c r="N70" s="230"/>
      <c r="O70" s="54"/>
      <c r="P70" s="55"/>
    </row>
    <row r="71" spans="12:16" ht="19.5" customHeight="1">
      <c r="L71" s="238"/>
      <c r="M71" s="238"/>
      <c r="N71" s="230"/>
      <c r="O71" s="54"/>
      <c r="P71" s="55"/>
    </row>
    <row r="72" spans="8:16" ht="19.5" customHeight="1">
      <c r="H72" s="251"/>
      <c r="I72" s="251"/>
      <c r="L72" s="238"/>
      <c r="M72" s="238"/>
      <c r="N72" s="230"/>
      <c r="O72" s="54"/>
      <c r="P72" s="55"/>
    </row>
    <row r="73" spans="12:16" ht="19.5" customHeight="1">
      <c r="L73" s="238"/>
      <c r="M73" s="238"/>
      <c r="N73" s="230"/>
      <c r="O73" s="54"/>
      <c r="P73" s="55"/>
    </row>
    <row r="74" spans="2:16" ht="19.5" customHeight="1">
      <c r="B74" s="252"/>
      <c r="L74" s="238"/>
      <c r="M74" s="238"/>
      <c r="N74" s="230"/>
      <c r="O74" s="54"/>
      <c r="P74" s="55"/>
    </row>
    <row r="75" spans="2:16" ht="19.5" customHeight="1">
      <c r="B75" s="252"/>
      <c r="L75" s="238"/>
      <c r="M75" s="238"/>
      <c r="N75" s="230"/>
      <c r="O75" s="54"/>
      <c r="P75" s="55"/>
    </row>
    <row r="76" spans="12:16" ht="19.5" customHeight="1">
      <c r="L76" s="238"/>
      <c r="M76" s="238"/>
      <c r="N76" s="230"/>
      <c r="O76" s="54"/>
      <c r="P76" s="55"/>
    </row>
    <row r="77" spans="12:16" ht="19.5" customHeight="1">
      <c r="L77" s="238"/>
      <c r="M77" s="238"/>
      <c r="N77" s="230"/>
      <c r="O77" s="54"/>
      <c r="P77" s="55"/>
    </row>
    <row r="78" spans="12:16" ht="19.5" customHeight="1">
      <c r="L78" s="238"/>
      <c r="M78" s="238"/>
      <c r="N78" s="230"/>
      <c r="O78" s="54"/>
      <c r="P78" s="55"/>
    </row>
    <row r="79" spans="10:16" ht="19.5" customHeight="1">
      <c r="J79" s="249"/>
      <c r="L79" s="238"/>
      <c r="M79" s="238"/>
      <c r="N79" s="230"/>
      <c r="O79" s="54"/>
      <c r="P79" s="55"/>
    </row>
    <row r="82" spans="8:9" ht="19.5" customHeight="1">
      <c r="H82" s="251"/>
      <c r="I82" s="251"/>
    </row>
  </sheetData>
  <sheetProtection/>
  <mergeCells count="13">
    <mergeCell ref="B47:E47"/>
    <mergeCell ref="B35:E35"/>
    <mergeCell ref="B18:E18"/>
    <mergeCell ref="G18:J18"/>
    <mergeCell ref="B27:E27"/>
    <mergeCell ref="G36:J36"/>
    <mergeCell ref="H37:J37"/>
    <mergeCell ref="B8:F8"/>
    <mergeCell ref="B5:J5"/>
    <mergeCell ref="B7:J7"/>
    <mergeCell ref="B11:E11"/>
    <mergeCell ref="G11:J11"/>
    <mergeCell ref="B6:J6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ignoredErrors>
    <ignoredError sqref="G5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7" customWidth="1"/>
    <col min="12" max="12" width="2.421875" style="117" customWidth="1"/>
    <col min="13" max="14" width="15.7109375" style="117" customWidth="1"/>
    <col min="15" max="16384" width="15.7109375" style="52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pans="1:14" s="1" customFormat="1" ht="18" customHeight="1">
      <c r="A4" s="4"/>
      <c r="B4" s="4"/>
      <c r="C4" s="4"/>
      <c r="D4" s="4"/>
      <c r="E4" s="4"/>
      <c r="F4" s="4"/>
      <c r="G4" s="265"/>
      <c r="H4" s="265"/>
      <c r="I4" s="265"/>
      <c r="J4" s="265"/>
      <c r="K4" s="265"/>
      <c r="L4" s="265"/>
      <c r="M4" s="265"/>
      <c r="N4" s="265"/>
    </row>
    <row r="5" spans="1:14" s="1" customFormat="1" ht="19.5" customHeight="1">
      <c r="A5" s="4"/>
      <c r="B5" s="522" t="s">
        <v>175</v>
      </c>
      <c r="C5" s="522"/>
      <c r="D5" s="522"/>
      <c r="E5" s="522"/>
      <c r="F5" s="522"/>
      <c r="G5" s="522"/>
      <c r="H5" s="522"/>
      <c r="I5" s="522"/>
      <c r="J5" s="522"/>
      <c r="K5" s="522"/>
      <c r="L5" s="265"/>
      <c r="M5" s="265"/>
      <c r="N5" s="265"/>
    </row>
    <row r="6" spans="1:14" s="1" customFormat="1" ht="19.5" customHeight="1">
      <c r="A6" s="4"/>
      <c r="B6" s="516" t="s">
        <v>254</v>
      </c>
      <c r="C6" s="516"/>
      <c r="D6" s="516"/>
      <c r="E6" s="516"/>
      <c r="F6" s="516"/>
      <c r="G6" s="516"/>
      <c r="H6" s="516"/>
      <c r="I6" s="516"/>
      <c r="J6" s="516"/>
      <c r="K6" s="516"/>
      <c r="L6" s="265"/>
      <c r="M6" s="265"/>
      <c r="N6" s="265"/>
    </row>
    <row r="7" spans="1:14" s="1" customFormat="1" ht="18" customHeight="1">
      <c r="A7" s="4"/>
      <c r="B7" s="501" t="str">
        <f>+Indice!B7</f>
        <v>AL 30 DE JUNIO DE 2023</v>
      </c>
      <c r="C7" s="501"/>
      <c r="D7" s="501"/>
      <c r="E7" s="501"/>
      <c r="F7" s="501"/>
      <c r="G7" s="501"/>
      <c r="H7" s="501"/>
      <c r="I7" s="501"/>
      <c r="J7" s="501"/>
      <c r="K7" s="501"/>
      <c r="L7" s="265"/>
      <c r="M7" s="265"/>
      <c r="N7" s="265"/>
    </row>
    <row r="8" spans="1:14" s="1" customFormat="1" ht="19.5" customHeight="1">
      <c r="A8" s="4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5"/>
      <c r="M8" s="265"/>
      <c r="N8" s="265"/>
    </row>
    <row r="9" spans="1:14" s="1" customFormat="1" ht="19.5" customHeight="1">
      <c r="A9" s="4"/>
      <c r="B9" s="267"/>
      <c r="C9" s="267"/>
      <c r="D9" s="267"/>
      <c r="E9" s="267"/>
      <c r="F9" s="267"/>
      <c r="G9" s="267"/>
      <c r="H9" s="267"/>
      <c r="I9" s="267"/>
      <c r="J9" s="218"/>
      <c r="K9" s="218"/>
      <c r="L9" s="265"/>
      <c r="M9" s="265"/>
      <c r="N9" s="265"/>
    </row>
    <row r="10" spans="2:11" ht="19.5" customHeight="1">
      <c r="B10" s="523" t="s">
        <v>15</v>
      </c>
      <c r="C10" s="523"/>
      <c r="D10" s="523"/>
      <c r="E10" s="524" t="s">
        <v>39</v>
      </c>
      <c r="F10" s="524"/>
      <c r="G10" s="524"/>
      <c r="H10" s="525" t="s">
        <v>40</v>
      </c>
      <c r="I10" s="525"/>
      <c r="J10" s="525"/>
      <c r="K10" s="525"/>
    </row>
    <row r="17" ht="19.5" customHeight="1">
      <c r="I17" s="249"/>
    </row>
    <row r="20" spans="7:8" ht="19.5" customHeight="1">
      <c r="G20" s="251"/>
      <c r="H20" s="251"/>
    </row>
    <row r="22" ht="19.5" customHeight="1">
      <c r="H22" s="117" t="s">
        <v>234</v>
      </c>
    </row>
    <row r="24" spans="2:15" ht="19.5" customHeight="1">
      <c r="B24" s="523" t="s">
        <v>41</v>
      </c>
      <c r="C24" s="523"/>
      <c r="D24" s="523"/>
      <c r="E24" s="524" t="s">
        <v>42</v>
      </c>
      <c r="F24" s="524"/>
      <c r="G24" s="524"/>
      <c r="H24" s="524" t="s">
        <v>44</v>
      </c>
      <c r="I24" s="524"/>
      <c r="J24" s="524"/>
      <c r="K24" s="524"/>
      <c r="L24" s="524"/>
      <c r="M24" s="524"/>
      <c r="N24" s="524"/>
      <c r="O24" s="524"/>
    </row>
    <row r="37" spans="1:15" ht="19.5" customHeight="1">
      <c r="A37" s="117"/>
      <c r="B37" s="194"/>
      <c r="C37" s="194"/>
      <c r="D37" s="194"/>
      <c r="E37" s="117" t="s">
        <v>258</v>
      </c>
      <c r="F37" s="194"/>
      <c r="G37" s="194"/>
      <c r="H37" s="195"/>
      <c r="J37" s="194"/>
      <c r="K37" s="194"/>
      <c r="O37" s="117"/>
    </row>
    <row r="38" spans="1:15" ht="19.5" customHeight="1">
      <c r="A38" s="117"/>
      <c r="B38" s="117"/>
      <c r="H38" s="195" t="s">
        <v>170</v>
      </c>
      <c r="O38" s="117"/>
    </row>
    <row r="39" spans="1:15" ht="19.5" customHeight="1">
      <c r="A39" s="117"/>
      <c r="B39" s="527" t="s">
        <v>45</v>
      </c>
      <c r="C39" s="527"/>
      <c r="D39" s="527"/>
      <c r="E39" s="527"/>
      <c r="F39" s="527"/>
      <c r="G39" s="196"/>
      <c r="H39" s="524" t="s">
        <v>48</v>
      </c>
      <c r="I39" s="524"/>
      <c r="J39" s="524"/>
      <c r="K39" s="524"/>
      <c r="L39" s="524"/>
      <c r="M39" s="524"/>
      <c r="O39" s="117"/>
    </row>
    <row r="40" spans="1:15" ht="19.5" customHeight="1">
      <c r="A40" s="528" t="s">
        <v>43</v>
      </c>
      <c r="B40" s="528"/>
      <c r="C40" s="528"/>
      <c r="D40" s="528"/>
      <c r="E40" s="528"/>
      <c r="F40" s="528"/>
      <c r="O40" s="117"/>
    </row>
    <row r="41" spans="1:15" ht="19.5" customHeight="1">
      <c r="A41" s="117"/>
      <c r="B41" s="117"/>
      <c r="O41" s="117"/>
    </row>
    <row r="42" spans="1:15" ht="19.5" customHeight="1">
      <c r="A42" s="117"/>
      <c r="B42" s="117"/>
      <c r="O42" s="117"/>
    </row>
    <row r="43" spans="1:15" ht="19.5" customHeight="1">
      <c r="A43" s="117"/>
      <c r="B43" s="117"/>
      <c r="O43" s="117"/>
    </row>
    <row r="44" spans="1:15" ht="19.5" customHeight="1">
      <c r="A44" s="117"/>
      <c r="B44" s="117"/>
      <c r="O44" s="117"/>
    </row>
    <row r="45" spans="1:15" ht="19.5" customHeight="1">
      <c r="A45" s="117"/>
      <c r="B45" s="117"/>
      <c r="O45" s="117"/>
    </row>
    <row r="46" spans="1:15" ht="19.5" customHeight="1">
      <c r="A46" s="117"/>
      <c r="B46" s="117"/>
      <c r="O46" s="117"/>
    </row>
    <row r="47" spans="1:15" ht="19.5" customHeight="1">
      <c r="A47" s="117"/>
      <c r="B47" s="117"/>
      <c r="O47" s="117"/>
    </row>
    <row r="48" spans="1:15" ht="19.5" customHeight="1">
      <c r="A48" s="117"/>
      <c r="B48" s="117"/>
      <c r="O48" s="117"/>
    </row>
    <row r="49" spans="1:15" ht="19.5" customHeight="1">
      <c r="A49" s="117"/>
      <c r="B49" s="117"/>
      <c r="O49" s="117"/>
    </row>
    <row r="50" spans="1:15" ht="19.5" customHeight="1">
      <c r="A50" s="117"/>
      <c r="B50" s="117"/>
      <c r="O50" s="117"/>
    </row>
    <row r="51" spans="1:15" ht="19.5" customHeight="1">
      <c r="A51" s="117"/>
      <c r="B51" s="117"/>
      <c r="O51" s="117"/>
    </row>
    <row r="52" spans="1:15" ht="19.5" customHeight="1">
      <c r="A52" s="117"/>
      <c r="B52" s="117"/>
      <c r="O52" s="117"/>
    </row>
    <row r="53" spans="1:15" ht="19.5" customHeight="1">
      <c r="A53" s="117"/>
      <c r="B53" s="526"/>
      <c r="C53" s="526"/>
      <c r="O53" s="117"/>
    </row>
    <row r="54" s="117" customFormat="1" ht="19.5" customHeight="1"/>
    <row r="55" s="117" customFormat="1" ht="19.5" customHeight="1"/>
    <row r="56" s="117" customFormat="1" ht="19.5" customHeight="1"/>
    <row r="57" s="117" customFormat="1" ht="19.5" customHeight="1"/>
    <row r="58" s="117" customFormat="1" ht="19.5" customHeight="1"/>
    <row r="59" s="117" customFormat="1" ht="19.5" customHeight="1"/>
    <row r="60" s="117" customFormat="1" ht="19.5" customHeight="1"/>
    <row r="61" s="117" customFormat="1" ht="19.5" customHeight="1"/>
    <row r="62" s="117" customFormat="1" ht="19.5" customHeight="1"/>
    <row r="63" s="117" customFormat="1" ht="19.5" customHeight="1"/>
    <row r="64" s="117" customFormat="1" ht="19.5" customHeight="1"/>
    <row r="65" s="117" customFormat="1" ht="19.5" customHeight="1"/>
    <row r="66" s="117" customFormat="1" ht="19.5" customHeight="1"/>
    <row r="67" s="117" customFormat="1" ht="19.5" customHeight="1"/>
    <row r="68" s="117" customFormat="1" ht="19.5" customHeight="1"/>
    <row r="69" s="117" customFormat="1" ht="19.5" customHeight="1"/>
    <row r="70" s="117" customFormat="1" ht="19.5" customHeight="1"/>
    <row r="71" s="117" customFormat="1" ht="19.5" customHeight="1"/>
    <row r="72" s="117" customFormat="1" ht="19.5" customHeight="1"/>
    <row r="73" s="117" customFormat="1" ht="19.5" customHeight="1"/>
    <row r="74" s="117" customFormat="1" ht="19.5" customHeight="1"/>
    <row r="75" s="117" customFormat="1" ht="19.5" customHeight="1"/>
    <row r="76" s="117" customFormat="1" ht="19.5" customHeight="1"/>
    <row r="77" s="117" customFormat="1" ht="19.5" customHeight="1"/>
    <row r="78" s="117" customFormat="1" ht="19.5" customHeight="1"/>
    <row r="79" s="117" customFormat="1" ht="19.5" customHeight="1"/>
    <row r="80" s="117" customFormat="1" ht="19.5" customHeight="1"/>
    <row r="81" s="117" customFormat="1" ht="19.5" customHeight="1"/>
    <row r="82" s="117" customFormat="1" ht="19.5" customHeight="1"/>
    <row r="83" s="117" customFormat="1" ht="19.5" customHeight="1"/>
    <row r="84" s="117" customFormat="1" ht="19.5" customHeight="1"/>
    <row r="85" s="117" customFormat="1" ht="19.5" customHeight="1"/>
    <row r="86" s="117" customFormat="1" ht="19.5" customHeight="1"/>
    <row r="87" s="117" customFormat="1" ht="19.5" customHeight="1"/>
    <row r="88" s="117" customFormat="1" ht="19.5" customHeight="1"/>
    <row r="89" s="117" customFormat="1" ht="19.5" customHeight="1"/>
    <row r="90" s="117" customFormat="1" ht="19.5" customHeight="1"/>
    <row r="91" s="117" customFormat="1" ht="19.5" customHeight="1"/>
    <row r="92" s="117" customFormat="1" ht="19.5" customHeight="1"/>
    <row r="93" s="117" customFormat="1" ht="19.5" customHeight="1"/>
    <row r="94" s="117" customFormat="1" ht="19.5" customHeight="1"/>
    <row r="95" s="117" customFormat="1" ht="19.5" customHeight="1"/>
    <row r="96" s="117" customFormat="1" ht="19.5" customHeight="1"/>
    <row r="97" s="117" customFormat="1" ht="19.5" customHeight="1"/>
    <row r="98" s="117" customFormat="1" ht="19.5" customHeight="1"/>
    <row r="99" s="117" customFormat="1" ht="19.5" customHeight="1"/>
    <row r="100" s="117" customFormat="1" ht="19.5" customHeight="1"/>
    <row r="101" s="117" customFormat="1" ht="19.5" customHeight="1"/>
    <row r="102" s="117" customFormat="1" ht="19.5" customHeight="1"/>
    <row r="103" s="117" customFormat="1" ht="19.5" customHeight="1"/>
    <row r="104" s="117" customFormat="1" ht="19.5" customHeight="1"/>
    <row r="105" spans="2:15" ht="19.5" customHeight="1">
      <c r="B105" s="117"/>
      <c r="O105" s="117"/>
    </row>
    <row r="106" spans="2:15" ht="19.5" customHeight="1">
      <c r="B106" s="117"/>
      <c r="O106" s="117"/>
    </row>
    <row r="107" spans="2:15" ht="19.5" customHeight="1">
      <c r="B107" s="117"/>
      <c r="O107" s="117"/>
    </row>
    <row r="108" spans="2:15" ht="19.5" customHeight="1">
      <c r="B108" s="117"/>
      <c r="O108" s="117"/>
    </row>
    <row r="109" spans="2:15" ht="19.5" customHeight="1">
      <c r="B109" s="117"/>
      <c r="O109" s="117"/>
    </row>
    <row r="110" spans="2:15" ht="19.5" customHeight="1">
      <c r="B110" s="117"/>
      <c r="O110" s="117"/>
    </row>
    <row r="111" spans="2:15" ht="19.5" customHeight="1">
      <c r="B111" s="117"/>
      <c r="O111" s="117"/>
    </row>
    <row r="112" spans="2:15" ht="19.5" customHeight="1">
      <c r="B112" s="117"/>
      <c r="O112" s="117"/>
    </row>
    <row r="113" spans="2:15" ht="19.5" customHeight="1">
      <c r="B113" s="117"/>
      <c r="O113" s="117"/>
    </row>
    <row r="114" spans="2:15" ht="19.5" customHeight="1">
      <c r="B114" s="117"/>
      <c r="O114" s="117"/>
    </row>
    <row r="115" spans="2:15" ht="19.5" customHeight="1">
      <c r="B115" s="117"/>
      <c r="O115" s="117"/>
    </row>
    <row r="116" spans="2:15" ht="19.5" customHeight="1">
      <c r="B116" s="117"/>
      <c r="O116" s="117"/>
    </row>
    <row r="117" spans="2:15" ht="19.5" customHeight="1">
      <c r="B117" s="117"/>
      <c r="O117" s="117"/>
    </row>
    <row r="118" spans="2:15" ht="19.5" customHeight="1">
      <c r="B118" s="117"/>
      <c r="O118" s="117"/>
    </row>
    <row r="119" spans="2:15" ht="19.5" customHeight="1">
      <c r="B119" s="117"/>
      <c r="O119" s="117"/>
    </row>
    <row r="120" spans="2:15" ht="19.5" customHeight="1">
      <c r="B120" s="117"/>
      <c r="O120" s="117"/>
    </row>
    <row r="121" spans="2:15" ht="19.5" customHeight="1">
      <c r="B121" s="117"/>
      <c r="O121" s="117"/>
    </row>
    <row r="122" spans="2:15" ht="19.5" customHeight="1">
      <c r="B122" s="117"/>
      <c r="O122" s="117"/>
    </row>
  </sheetData>
  <sheetProtection/>
  <mergeCells count="13">
    <mergeCell ref="B24:D24"/>
    <mergeCell ref="E24:G24"/>
    <mergeCell ref="B53:C53"/>
    <mergeCell ref="B39:F39"/>
    <mergeCell ref="A40:F40"/>
    <mergeCell ref="H39:M39"/>
    <mergeCell ref="H24:O24"/>
    <mergeCell ref="B5:K5"/>
    <mergeCell ref="B6:K6"/>
    <mergeCell ref="B7:K7"/>
    <mergeCell ref="B10:D10"/>
    <mergeCell ref="E10:G10"/>
    <mergeCell ref="H10:K10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2" customWidth="1"/>
    <col min="7" max="7" width="16.8515625" style="172" bestFit="1" customWidth="1"/>
    <col min="8" max="8" width="15.140625" style="172" customWidth="1"/>
    <col min="9" max="9" width="25.28125" style="172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17</v>
      </c>
      <c r="C5" s="125"/>
      <c r="D5" s="125"/>
      <c r="F5" s="542"/>
      <c r="G5" s="542"/>
      <c r="H5" s="542"/>
    </row>
    <row r="6" spans="2:4" ht="18" customHeight="1">
      <c r="B6" s="138" t="s">
        <v>259</v>
      </c>
      <c r="C6" s="138"/>
      <c r="D6" s="138"/>
    </row>
    <row r="7" spans="2:9" ht="15.75">
      <c r="B7" s="136" t="s">
        <v>64</v>
      </c>
      <c r="C7" s="136"/>
      <c r="D7" s="136"/>
      <c r="E7" s="184"/>
      <c r="F7" s="296"/>
      <c r="G7" s="296"/>
      <c r="H7" s="296"/>
      <c r="I7" s="296"/>
    </row>
    <row r="8" spans="2:9" ht="15.75" customHeight="1">
      <c r="B8" s="136" t="s">
        <v>125</v>
      </c>
      <c r="C8" s="136"/>
      <c r="D8" s="136"/>
      <c r="E8" s="184"/>
      <c r="F8" s="296"/>
      <c r="H8" s="297"/>
      <c r="I8" s="296"/>
    </row>
    <row r="9" spans="2:9" ht="15.75">
      <c r="B9" s="329" t="s">
        <v>361</v>
      </c>
      <c r="C9" s="329"/>
      <c r="D9" s="269"/>
      <c r="E9" s="315">
        <f>+Portada!I34</f>
        <v>3.633</v>
      </c>
      <c r="F9" s="296"/>
      <c r="G9" s="298"/>
      <c r="H9" s="297"/>
      <c r="I9" s="296"/>
    </row>
    <row r="10" spans="2:9" ht="12.75" customHeight="1">
      <c r="B10" s="126"/>
      <c r="C10" s="126"/>
      <c r="D10" s="126"/>
      <c r="E10" s="184"/>
      <c r="F10" s="296"/>
      <c r="G10" s="296"/>
      <c r="H10" s="296"/>
      <c r="I10" s="296"/>
    </row>
    <row r="11" spans="2:9" ht="15" customHeight="1">
      <c r="B11" s="529" t="s">
        <v>129</v>
      </c>
      <c r="C11" s="532" t="s">
        <v>53</v>
      </c>
      <c r="D11" s="537" t="s">
        <v>134</v>
      </c>
      <c r="E11" s="184"/>
      <c r="F11" s="296"/>
      <c r="G11" s="296"/>
      <c r="H11" s="296"/>
      <c r="I11" s="296"/>
    </row>
    <row r="12" spans="2:10" ht="13.5" customHeight="1">
      <c r="B12" s="530"/>
      <c r="C12" s="533"/>
      <c r="D12" s="538"/>
      <c r="E12" s="266"/>
      <c r="F12" s="296"/>
      <c r="G12" s="296"/>
      <c r="H12" s="296"/>
      <c r="I12" s="296"/>
      <c r="J12" s="181"/>
    </row>
    <row r="13" spans="2:9" ht="9" customHeight="1">
      <c r="B13" s="531"/>
      <c r="C13" s="534"/>
      <c r="D13" s="539"/>
      <c r="E13" s="184"/>
      <c r="F13" s="296"/>
      <c r="G13" s="296"/>
      <c r="H13" s="296"/>
      <c r="I13" s="296"/>
    </row>
    <row r="14" spans="2:9" ht="9.75" customHeight="1">
      <c r="B14" s="200"/>
      <c r="C14" s="201"/>
      <c r="D14" s="202"/>
      <c r="F14" s="296"/>
      <c r="G14" s="296"/>
      <c r="H14" s="296"/>
      <c r="I14" s="296"/>
    </row>
    <row r="15" spans="2:9" ht="16.5">
      <c r="B15" s="313" t="s">
        <v>138</v>
      </c>
      <c r="C15" s="316">
        <f>+C16</f>
        <v>13634.7677</v>
      </c>
      <c r="D15" s="316">
        <f>+D16</f>
        <v>49535.11105</v>
      </c>
      <c r="F15" s="296"/>
      <c r="G15" s="300"/>
      <c r="H15" s="300"/>
      <c r="I15" s="296"/>
    </row>
    <row r="16" spans="2:9" ht="15">
      <c r="B16" s="22" t="s">
        <v>85</v>
      </c>
      <c r="C16" s="317">
        <v>13634.7677</v>
      </c>
      <c r="D16" s="317">
        <f>ROUND(+C16*$E$9,5)</f>
        <v>49535.11105</v>
      </c>
      <c r="E16" s="467"/>
      <c r="F16" s="296"/>
      <c r="G16" s="300"/>
      <c r="H16" s="300"/>
      <c r="I16" s="296"/>
    </row>
    <row r="17" spans="2:9" ht="15">
      <c r="B17" s="22"/>
      <c r="C17" s="317"/>
      <c r="D17" s="317"/>
      <c r="F17" s="296"/>
      <c r="G17" s="300"/>
      <c r="H17" s="300"/>
      <c r="I17" s="296"/>
    </row>
    <row r="18" spans="2:9" ht="16.5">
      <c r="B18" s="61" t="s">
        <v>110</v>
      </c>
      <c r="C18" s="316">
        <f>SUM(C19:C21)</f>
        <v>659210.89976</v>
      </c>
      <c r="D18" s="316">
        <f>SUM(D19:D21)</f>
        <v>2394913.19882</v>
      </c>
      <c r="E18" s="312"/>
      <c r="F18" s="296" t="s">
        <v>121</v>
      </c>
      <c r="G18" s="299">
        <f>+C19+C48</f>
        <v>424754.18663</v>
      </c>
      <c r="H18" s="299">
        <f>+D19+D48</f>
        <v>1543131.96002</v>
      </c>
      <c r="I18" s="296"/>
    </row>
    <row r="19" spans="2:9" ht="15">
      <c r="B19" s="22" t="s">
        <v>91</v>
      </c>
      <c r="C19" s="317">
        <v>407922.55454</v>
      </c>
      <c r="D19" s="317">
        <f>ROUND(+C19*$E$9,5)</f>
        <v>1481982.64064</v>
      </c>
      <c r="E19" s="467"/>
      <c r="F19" s="296"/>
      <c r="G19" s="300"/>
      <c r="H19" s="300"/>
      <c r="I19" s="296"/>
    </row>
    <row r="20" spans="2:9" ht="15">
      <c r="B20" s="22" t="s">
        <v>85</v>
      </c>
      <c r="C20" s="317">
        <v>246327.32743</v>
      </c>
      <c r="D20" s="317">
        <f>ROUND(+C20*$E$9,5)</f>
        <v>894907.18055</v>
      </c>
      <c r="E20" s="467"/>
      <c r="F20" s="296"/>
      <c r="G20" s="300"/>
      <c r="H20" s="300"/>
      <c r="I20" s="296"/>
    </row>
    <row r="21" spans="2:9" ht="15">
      <c r="B21" s="22" t="s">
        <v>231</v>
      </c>
      <c r="C21" s="317">
        <v>4961.01779</v>
      </c>
      <c r="D21" s="317">
        <f>ROUND(+C21*$E$9,5)</f>
        <v>18023.37763</v>
      </c>
      <c r="F21" s="296"/>
      <c r="G21" s="301"/>
      <c r="H21" s="296"/>
      <c r="I21" s="296"/>
    </row>
    <row r="22" spans="2:9" ht="9.75" customHeight="1">
      <c r="B22" s="23"/>
      <c r="C22" s="318"/>
      <c r="D22" s="318"/>
      <c r="F22" s="296"/>
      <c r="G22" s="296"/>
      <c r="H22" s="296"/>
      <c r="I22" s="296"/>
    </row>
    <row r="23" spans="2:9" ht="15" customHeight="1">
      <c r="B23" s="540" t="s">
        <v>14</v>
      </c>
      <c r="C23" s="535">
        <f>+C18+C15</f>
        <v>672845.6674599999</v>
      </c>
      <c r="D23" s="535">
        <f>+D18+D15</f>
        <v>2444448.30987</v>
      </c>
      <c r="F23" s="296"/>
      <c r="G23" s="301"/>
      <c r="H23" s="301"/>
      <c r="I23" s="296"/>
    </row>
    <row r="24" spans="2:4" ht="15" customHeight="1">
      <c r="B24" s="541"/>
      <c r="C24" s="536"/>
      <c r="D24" s="536"/>
    </row>
    <row r="25" spans="2:4" ht="4.5" customHeight="1">
      <c r="B25" s="24"/>
      <c r="C25" s="25"/>
      <c r="D25" s="25"/>
    </row>
    <row r="26" spans="2:4" ht="15">
      <c r="B26" s="26" t="s">
        <v>139</v>
      </c>
      <c r="C26" s="463"/>
      <c r="D26" s="463"/>
    </row>
    <row r="27" spans="2:4" ht="15">
      <c r="B27" s="26" t="s">
        <v>140</v>
      </c>
      <c r="C27" s="27"/>
      <c r="D27" s="27"/>
    </row>
    <row r="28" spans="2:4" ht="15">
      <c r="B28" s="26" t="s">
        <v>141</v>
      </c>
      <c r="C28" s="463"/>
      <c r="D28" s="27"/>
    </row>
    <row r="29" spans="2:5" ht="15">
      <c r="B29" s="26" t="s">
        <v>232</v>
      </c>
      <c r="C29" s="445"/>
      <c r="D29" s="302"/>
      <c r="E29" s="303"/>
    </row>
    <row r="30" spans="3:5" ht="15">
      <c r="C30" s="445"/>
      <c r="D30" s="302"/>
      <c r="E30" s="303"/>
    </row>
    <row r="31" ht="15">
      <c r="C31" s="278"/>
    </row>
    <row r="32" spans="3:4" ht="15">
      <c r="C32" s="279"/>
      <c r="D32" s="280"/>
    </row>
    <row r="34" spans="2:5" ht="18.75">
      <c r="B34" s="46" t="s">
        <v>104</v>
      </c>
      <c r="C34" s="58"/>
      <c r="D34" s="58"/>
      <c r="E34" s="173"/>
    </row>
    <row r="35" spans="2:4" ht="18">
      <c r="B35" s="138" t="s">
        <v>259</v>
      </c>
      <c r="C35" s="138"/>
      <c r="D35" s="138"/>
    </row>
    <row r="36" spans="2:4" ht="15" customHeight="1">
      <c r="B36" s="136" t="s">
        <v>66</v>
      </c>
      <c r="C36" s="136"/>
      <c r="D36" s="136"/>
    </row>
    <row r="37" spans="2:4" ht="16.5" customHeight="1">
      <c r="B37" s="136" t="s">
        <v>125</v>
      </c>
      <c r="C37" s="136"/>
      <c r="D37" s="136"/>
    </row>
    <row r="38" spans="2:4" ht="16.5" customHeight="1">
      <c r="B38" s="328" t="str">
        <f>+B9</f>
        <v>Al 30 de junio de 2023</v>
      </c>
      <c r="C38" s="328"/>
      <c r="D38" s="56"/>
    </row>
    <row r="39" spans="2:4" ht="8.25" customHeight="1">
      <c r="B39" s="18"/>
      <c r="C39" s="18"/>
      <c r="D39" s="18"/>
    </row>
    <row r="40" spans="2:4" ht="15" customHeight="1">
      <c r="B40" s="529" t="s">
        <v>129</v>
      </c>
      <c r="C40" s="532" t="s">
        <v>53</v>
      </c>
      <c r="D40" s="537" t="s">
        <v>134</v>
      </c>
    </row>
    <row r="41" spans="2:7" ht="13.5" customHeight="1">
      <c r="B41" s="530"/>
      <c r="C41" s="533"/>
      <c r="D41" s="538"/>
      <c r="E41" s="173"/>
      <c r="G41" s="174"/>
    </row>
    <row r="42" spans="2:4" ht="9" customHeight="1">
      <c r="B42" s="531"/>
      <c r="C42" s="534"/>
      <c r="D42" s="539"/>
    </row>
    <row r="43" spans="2:4" ht="9.75" customHeight="1">
      <c r="B43" s="20"/>
      <c r="C43" s="21"/>
      <c r="D43" s="28"/>
    </row>
    <row r="44" spans="2:9" ht="21" customHeight="1">
      <c r="B44" s="59" t="s">
        <v>65</v>
      </c>
      <c r="C44" s="319">
        <v>0</v>
      </c>
      <c r="D44" s="319">
        <v>0</v>
      </c>
      <c r="I44" s="175"/>
    </row>
    <row r="45" spans="2:4" ht="15" customHeight="1">
      <c r="B45" s="60"/>
      <c r="C45" s="320"/>
      <c r="D45" s="320"/>
    </row>
    <row r="46" spans="2:7" ht="21" customHeight="1">
      <c r="B46" s="61" t="s">
        <v>74</v>
      </c>
      <c r="C46" s="319">
        <f>SUM(C47:C49)</f>
        <v>16831.63209</v>
      </c>
      <c r="D46" s="319">
        <f>SUM(D47:D49)</f>
        <v>61149.31938</v>
      </c>
      <c r="G46" s="175"/>
    </row>
    <row r="47" spans="2:4" ht="15">
      <c r="B47" s="22" t="s">
        <v>91</v>
      </c>
      <c r="C47" s="321">
        <v>0</v>
      </c>
      <c r="D47" s="321">
        <f>ROUND(+C47*$E$9,5)</f>
        <v>0</v>
      </c>
    </row>
    <row r="48" spans="2:4" ht="15">
      <c r="B48" s="22" t="s">
        <v>85</v>
      </c>
      <c r="C48" s="321">
        <v>16831.63209</v>
      </c>
      <c r="D48" s="321">
        <f>ROUND(+C48*$E$9,5)</f>
        <v>61149.31938</v>
      </c>
    </row>
    <row r="49" spans="2:4" ht="15">
      <c r="B49" s="22" t="s">
        <v>233</v>
      </c>
      <c r="C49" s="465">
        <v>0</v>
      </c>
      <c r="D49" s="317">
        <f>ROUND(+C49*$E$9,5)</f>
        <v>0</v>
      </c>
    </row>
    <row r="50" spans="2:4" ht="9.75" customHeight="1">
      <c r="B50" s="23"/>
      <c r="C50" s="320"/>
      <c r="D50" s="320"/>
    </row>
    <row r="51" spans="2:4" ht="15" customHeight="1">
      <c r="B51" s="540" t="s">
        <v>14</v>
      </c>
      <c r="C51" s="543">
        <f>+C46+C44</f>
        <v>16831.63209</v>
      </c>
      <c r="D51" s="543">
        <f>+D46+D44</f>
        <v>61149.31938</v>
      </c>
    </row>
    <row r="52" spans="2:7" ht="15" customHeight="1">
      <c r="B52" s="541"/>
      <c r="C52" s="544"/>
      <c r="D52" s="544"/>
      <c r="G52" s="176"/>
    </row>
    <row r="53" spans="2:4" ht="6" customHeight="1">
      <c r="B53" s="24"/>
      <c r="C53" s="25"/>
      <c r="D53" s="25"/>
    </row>
    <row r="54" spans="2:4" ht="15">
      <c r="B54" s="26" t="s">
        <v>234</v>
      </c>
      <c r="C54" s="445"/>
      <c r="D54" s="445"/>
    </row>
    <row r="55" spans="3:4" ht="15">
      <c r="C55" s="445"/>
      <c r="D55" s="323"/>
    </row>
    <row r="56" ht="15">
      <c r="C56" s="281"/>
    </row>
    <row r="57" ht="15">
      <c r="C57" s="277"/>
    </row>
  </sheetData>
  <sheetProtection/>
  <mergeCells count="13">
    <mergeCell ref="F5:H5"/>
    <mergeCell ref="B11:B13"/>
    <mergeCell ref="B51:B52"/>
    <mergeCell ref="C51:C52"/>
    <mergeCell ref="D51:D52"/>
    <mergeCell ref="D23:D24"/>
    <mergeCell ref="D40:D42"/>
    <mergeCell ref="B40:B42"/>
    <mergeCell ref="C40:C42"/>
    <mergeCell ref="C23:C24"/>
    <mergeCell ref="D11:D13"/>
    <mergeCell ref="B23:B24"/>
    <mergeCell ref="C11:C1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3"/>
  <sheetViews>
    <sheetView showGridLines="0" zoomScale="80" zoomScaleNormal="80" zoomScalePageLayoutView="0" workbookViewId="0" topLeftCell="A1">
      <selection activeCell="B8" sqref="B8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7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18</v>
      </c>
      <c r="C5" s="86"/>
      <c r="D5" s="86"/>
      <c r="F5" s="254"/>
      <c r="G5" s="254"/>
      <c r="H5" s="254"/>
      <c r="I5" s="254"/>
      <c r="J5" s="254"/>
      <c r="L5" s="255"/>
    </row>
    <row r="6" spans="2:12" ht="18" customHeight="1">
      <c r="B6" s="138" t="s">
        <v>260</v>
      </c>
      <c r="C6" s="138"/>
      <c r="D6" s="138"/>
      <c r="G6" s="254"/>
      <c r="I6" s="254"/>
      <c r="J6" s="254"/>
      <c r="L6" s="255"/>
    </row>
    <row r="7" spans="2:12" ht="15.75" customHeight="1">
      <c r="B7" s="136" t="s">
        <v>79</v>
      </c>
      <c r="C7" s="136"/>
      <c r="D7" s="136"/>
      <c r="F7" s="254"/>
      <c r="G7" s="254"/>
      <c r="H7" s="254"/>
      <c r="I7" s="254"/>
      <c r="J7" s="254"/>
      <c r="L7" s="255"/>
    </row>
    <row r="8" spans="2:12" ht="15.75">
      <c r="B8" s="329" t="str">
        <f>+'DGRGL-C1'!B9</f>
        <v>Al 30 de junio de 2023</v>
      </c>
      <c r="C8" s="329"/>
      <c r="D8" s="269"/>
      <c r="E8" s="315">
        <f>+Portada!I34</f>
        <v>3.633</v>
      </c>
      <c r="F8" s="254"/>
      <c r="G8" s="254"/>
      <c r="H8" s="254"/>
      <c r="I8" s="254"/>
      <c r="J8" s="254"/>
      <c r="L8" s="255"/>
    </row>
    <row r="9" spans="2:12" ht="9" customHeight="1">
      <c r="B9" s="87"/>
      <c r="C9" s="87"/>
      <c r="D9" s="87"/>
      <c r="F9" s="254"/>
      <c r="G9" s="254"/>
      <c r="H9" s="254"/>
      <c r="I9" s="254"/>
      <c r="J9" s="254"/>
      <c r="L9" s="255"/>
    </row>
    <row r="10" spans="2:12" ht="15" customHeight="1">
      <c r="B10" s="547" t="s">
        <v>124</v>
      </c>
      <c r="C10" s="532" t="s">
        <v>53</v>
      </c>
      <c r="D10" s="537" t="s">
        <v>134</v>
      </c>
      <c r="E10" s="63"/>
      <c r="F10" s="254"/>
      <c r="G10" s="254"/>
      <c r="H10" s="254"/>
      <c r="I10" s="254"/>
      <c r="J10" s="254"/>
      <c r="L10" s="255"/>
    </row>
    <row r="11" spans="2:12" ht="13.5" customHeight="1">
      <c r="B11" s="548"/>
      <c r="C11" s="533"/>
      <c r="D11" s="538"/>
      <c r="E11" s="86"/>
      <c r="F11" s="254"/>
      <c r="G11" s="254"/>
      <c r="H11" s="254"/>
      <c r="I11" s="254"/>
      <c r="J11" s="254"/>
      <c r="L11" s="255"/>
    </row>
    <row r="12" spans="2:12" ht="9" customHeight="1">
      <c r="B12" s="549"/>
      <c r="C12" s="534"/>
      <c r="D12" s="539"/>
      <c r="E12" s="63"/>
      <c r="F12" s="254"/>
      <c r="G12" s="254"/>
      <c r="H12" s="254"/>
      <c r="I12" s="254"/>
      <c r="J12" s="254"/>
      <c r="L12" s="255"/>
    </row>
    <row r="13" spans="2:12" ht="9.75" customHeight="1">
      <c r="B13" s="129"/>
      <c r="C13" s="106"/>
      <c r="D13" s="203"/>
      <c r="F13" s="254"/>
      <c r="G13" s="254"/>
      <c r="H13" s="254"/>
      <c r="I13" s="254"/>
      <c r="J13" s="254"/>
      <c r="L13" s="255"/>
    </row>
    <row r="14" spans="2:12" ht="15.75" customHeight="1">
      <c r="B14" s="198" t="s">
        <v>50</v>
      </c>
      <c r="C14" s="324">
        <f>SUM(C15:C17)</f>
        <v>672845.6674599999</v>
      </c>
      <c r="D14" s="324">
        <f>SUM(D15:D17)</f>
        <v>2444448.30988</v>
      </c>
      <c r="F14" s="456"/>
      <c r="G14" s="304"/>
      <c r="H14" s="304"/>
      <c r="I14" s="254"/>
      <c r="J14" s="254"/>
      <c r="L14" s="255"/>
    </row>
    <row r="15" spans="2:12" ht="16.5" customHeight="1">
      <c r="B15" s="353" t="s">
        <v>86</v>
      </c>
      <c r="C15" s="325">
        <f>+'DGRGL-C1'!C19</f>
        <v>407922.55454</v>
      </c>
      <c r="D15" s="325">
        <f>ROUND(+C15*$E$8,5)</f>
        <v>1481982.64064</v>
      </c>
      <c r="E15" s="450"/>
      <c r="F15" s="457"/>
      <c r="G15" s="305"/>
      <c r="H15" s="304"/>
      <c r="I15" s="254"/>
      <c r="J15" s="254"/>
      <c r="L15" s="255"/>
    </row>
    <row r="16" spans="2:12" ht="16.5" customHeight="1">
      <c r="B16" s="353" t="s">
        <v>85</v>
      </c>
      <c r="C16" s="325">
        <f>+'DGRGL-C1'!C16+'DGRGL-C1'!C20</f>
        <v>259962.09513</v>
      </c>
      <c r="D16" s="325">
        <f>ROUND(+C16*$E$8,5)</f>
        <v>944442.29161</v>
      </c>
      <c r="E16" s="450"/>
      <c r="F16" s="457"/>
      <c r="G16" s="254"/>
      <c r="H16" s="254"/>
      <c r="I16" s="254"/>
      <c r="J16" s="254"/>
      <c r="L16" s="255"/>
    </row>
    <row r="17" spans="2:12" ht="16.5" customHeight="1">
      <c r="B17" s="353" t="s">
        <v>233</v>
      </c>
      <c r="C17" s="465">
        <f>+'DGRGL-C1'!C21</f>
        <v>4961.01779</v>
      </c>
      <c r="D17" s="325">
        <f>ROUND(+C17*$E$8,5)</f>
        <v>18023.37763</v>
      </c>
      <c r="E17" s="450"/>
      <c r="F17" s="457"/>
      <c r="G17" s="254"/>
      <c r="H17" s="254"/>
      <c r="I17" s="254"/>
      <c r="J17" s="254"/>
      <c r="L17" s="255"/>
    </row>
    <row r="18" spans="2:12" ht="15" customHeight="1">
      <c r="B18" s="34"/>
      <c r="C18" s="325"/>
      <c r="D18" s="327"/>
      <c r="E18" s="307"/>
      <c r="F18" s="457"/>
      <c r="G18" s="254"/>
      <c r="H18" s="254"/>
      <c r="I18" s="254"/>
      <c r="J18" s="254"/>
      <c r="L18" s="255"/>
    </row>
    <row r="19" spans="2:12" ht="16.5" customHeight="1">
      <c r="B19" s="32" t="s">
        <v>49</v>
      </c>
      <c r="C19" s="324">
        <f>SUM(C20:C22)</f>
        <v>16831.63209</v>
      </c>
      <c r="D19" s="324">
        <f>SUM(D20:D22)</f>
        <v>61149.31938</v>
      </c>
      <c r="E19" s="307"/>
      <c r="F19" s="457"/>
      <c r="G19" s="306"/>
      <c r="H19" s="254"/>
      <c r="I19" s="254"/>
      <c r="J19" s="254"/>
      <c r="L19" s="255"/>
    </row>
    <row r="20" spans="2:12" ht="16.5" customHeight="1">
      <c r="B20" s="353" t="s">
        <v>86</v>
      </c>
      <c r="C20" s="351">
        <f>+'DGRGL-C1'!C47</f>
        <v>0</v>
      </c>
      <c r="D20" s="351">
        <f>ROUND(+C20*$E$8,5)</f>
        <v>0</v>
      </c>
      <c r="E20" s="307"/>
      <c r="F20" s="457"/>
      <c r="G20" s="254"/>
      <c r="I20" s="254"/>
      <c r="L20" s="255"/>
    </row>
    <row r="21" spans="2:12" ht="16.5" customHeight="1">
      <c r="B21" s="353" t="s">
        <v>85</v>
      </c>
      <c r="C21" s="325">
        <f>+'DGRGL-C1'!C48</f>
        <v>16831.63209</v>
      </c>
      <c r="D21" s="325">
        <f>ROUND(+C21*$E$8,5)</f>
        <v>61149.31938</v>
      </c>
      <c r="E21" s="307"/>
      <c r="F21" s="457"/>
      <c r="G21" s="254"/>
      <c r="I21" s="254"/>
      <c r="L21" s="255"/>
    </row>
    <row r="22" spans="2:12" ht="16.5" customHeight="1">
      <c r="B22" s="353" t="s">
        <v>233</v>
      </c>
      <c r="C22" s="351">
        <f>+'DGRGL-C1'!C49</f>
        <v>0</v>
      </c>
      <c r="D22" s="351">
        <f>ROUND(+C22*$E$8,5)</f>
        <v>0</v>
      </c>
      <c r="E22" s="307"/>
      <c r="F22" s="457"/>
      <c r="G22" s="305"/>
      <c r="H22" s="254"/>
      <c r="I22" s="254"/>
      <c r="J22" s="254"/>
      <c r="L22" s="255"/>
    </row>
    <row r="23" spans="2:12" ht="9.75" customHeight="1">
      <c r="B23" s="35"/>
      <c r="C23" s="326"/>
      <c r="D23" s="326"/>
      <c r="E23" s="307"/>
      <c r="F23" s="254"/>
      <c r="G23" s="254"/>
      <c r="H23" s="254"/>
      <c r="I23" s="254"/>
      <c r="J23" s="254"/>
      <c r="L23" s="255"/>
    </row>
    <row r="24" spans="2:12" ht="15" customHeight="1">
      <c r="B24" s="550" t="s">
        <v>57</v>
      </c>
      <c r="C24" s="545">
        <f>+C19+C14</f>
        <v>689677.2995499999</v>
      </c>
      <c r="D24" s="545">
        <f>+D19+D14</f>
        <v>2505597.62926</v>
      </c>
      <c r="F24" s="254"/>
      <c r="G24" s="254"/>
      <c r="H24" s="254"/>
      <c r="I24" s="254"/>
      <c r="J24" s="254"/>
      <c r="L24" s="255"/>
    </row>
    <row r="25" spans="2:12" ht="15" customHeight="1">
      <c r="B25" s="551"/>
      <c r="C25" s="546"/>
      <c r="D25" s="546"/>
      <c r="F25" s="254"/>
      <c r="G25" s="254"/>
      <c r="H25" s="254"/>
      <c r="I25" s="254"/>
      <c r="J25" s="254"/>
      <c r="L25" s="255"/>
    </row>
    <row r="26" spans="2:12" ht="6.75" customHeight="1">
      <c r="B26" s="36"/>
      <c r="C26" s="282"/>
      <c r="D26" s="282"/>
      <c r="F26" s="254"/>
      <c r="G26" s="254"/>
      <c r="H26" s="254"/>
      <c r="I26" s="254"/>
      <c r="J26" s="254"/>
      <c r="L26" s="255"/>
    </row>
    <row r="27" spans="2:10" ht="15">
      <c r="B27" s="26" t="s">
        <v>234</v>
      </c>
      <c r="C27" s="493"/>
      <c r="D27" s="451"/>
      <c r="F27" s="258"/>
      <c r="G27" s="258"/>
      <c r="H27" s="254"/>
      <c r="I27" s="254"/>
      <c r="J27" s="310"/>
    </row>
    <row r="28" spans="3:12" ht="15">
      <c r="C28" s="459"/>
      <c r="D28" s="459"/>
      <c r="F28" s="254"/>
      <c r="G28" s="254"/>
      <c r="H28" s="254"/>
      <c r="I28" s="254"/>
      <c r="J28" s="254"/>
      <c r="L28" s="309"/>
    </row>
    <row r="29" spans="3:12" ht="15">
      <c r="C29" s="283"/>
      <c r="F29" s="254"/>
      <c r="H29" s="254"/>
      <c r="I29" s="254"/>
      <c r="J29" s="254"/>
      <c r="L29" s="311"/>
    </row>
    <row r="30" spans="3:12" ht="15">
      <c r="C30" s="284"/>
      <c r="F30" s="254"/>
      <c r="G30" s="254"/>
      <c r="H30" s="254"/>
      <c r="I30" s="254"/>
      <c r="J30" s="254"/>
      <c r="L30" s="255"/>
    </row>
    <row r="31" spans="6:12" ht="15">
      <c r="F31" s="254"/>
      <c r="G31" s="254"/>
      <c r="H31" s="254"/>
      <c r="I31" s="254"/>
      <c r="J31" s="254"/>
      <c r="L31" s="255"/>
    </row>
    <row r="32" spans="6:12" ht="15">
      <c r="F32" s="254"/>
      <c r="G32" s="254"/>
      <c r="H32" s="254"/>
      <c r="I32" s="254"/>
      <c r="J32" s="254"/>
      <c r="L32" s="255"/>
    </row>
    <row r="33" ht="15">
      <c r="L33" s="255"/>
    </row>
  </sheetData>
  <sheetProtection/>
  <mergeCells count="6">
    <mergeCell ref="C10:C12"/>
    <mergeCell ref="D10:D12"/>
    <mergeCell ref="C24:C25"/>
    <mergeCell ref="B10:B12"/>
    <mergeCell ref="B24:B25"/>
    <mergeCell ref="D24:D25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7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19</v>
      </c>
      <c r="C5" s="86"/>
      <c r="D5" s="86"/>
      <c r="E5" s="63"/>
      <c r="F5" s="63"/>
      <c r="G5" s="255"/>
      <c r="H5" s="255"/>
      <c r="I5" s="255"/>
    </row>
    <row r="6" spans="2:12" ht="18" customHeight="1">
      <c r="B6" s="138" t="s">
        <v>259</v>
      </c>
      <c r="C6" s="138"/>
      <c r="D6" s="138"/>
      <c r="E6" s="138"/>
      <c r="G6" s="254"/>
      <c r="I6" s="254"/>
      <c r="J6" s="63"/>
      <c r="K6" s="63"/>
      <c r="L6" s="63"/>
    </row>
    <row r="7" spans="2:12" ht="15.75">
      <c r="B7" s="136" t="s">
        <v>64</v>
      </c>
      <c r="C7" s="136"/>
      <c r="D7" s="136"/>
      <c r="E7" s="63"/>
      <c r="F7" s="63"/>
      <c r="G7" s="254"/>
      <c r="H7" s="254"/>
      <c r="I7" s="254"/>
      <c r="J7" s="63"/>
      <c r="K7" s="63"/>
      <c r="L7" s="63"/>
    </row>
    <row r="8" spans="2:12" ht="15.75">
      <c r="B8" s="334" t="s">
        <v>54</v>
      </c>
      <c r="C8" s="334"/>
      <c r="D8" s="334"/>
      <c r="E8" s="63"/>
      <c r="F8" s="63"/>
      <c r="G8" s="254"/>
      <c r="H8" s="254"/>
      <c r="I8" s="254"/>
      <c r="J8" s="63"/>
      <c r="K8" s="63"/>
      <c r="L8" s="63"/>
    </row>
    <row r="9" spans="2:12" ht="15.75">
      <c r="B9" s="329" t="str">
        <f>+'DGRGL-C1'!B9</f>
        <v>Al 30 de junio de 2023</v>
      </c>
      <c r="C9" s="329"/>
      <c r="D9" s="270"/>
      <c r="E9" s="315">
        <f>+Portada!I34</f>
        <v>3.633</v>
      </c>
      <c r="F9" s="63"/>
      <c r="G9" s="254"/>
      <c r="H9" s="254"/>
      <c r="I9" s="254"/>
      <c r="J9" s="63"/>
      <c r="K9" s="63"/>
      <c r="L9" s="63"/>
    </row>
    <row r="10" spans="2:12" ht="6.75" customHeight="1">
      <c r="B10" s="128"/>
      <c r="C10" s="128"/>
      <c r="D10" s="128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29" t="s">
        <v>263</v>
      </c>
      <c r="C11" s="532" t="s">
        <v>53</v>
      </c>
      <c r="D11" s="537" t="s">
        <v>134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30"/>
      <c r="C12" s="533"/>
      <c r="D12" s="538"/>
      <c r="E12" s="86"/>
      <c r="F12" s="63"/>
      <c r="G12" s="182"/>
      <c r="H12" s="63"/>
      <c r="I12" s="63"/>
      <c r="J12" s="63"/>
      <c r="K12" s="63"/>
      <c r="L12" s="63"/>
    </row>
    <row r="13" spans="2:12" ht="9" customHeight="1">
      <c r="B13" s="531"/>
      <c r="C13" s="534"/>
      <c r="D13" s="539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29"/>
      <c r="C14" s="106"/>
      <c r="D14" s="106"/>
      <c r="E14" s="63"/>
      <c r="F14" s="63"/>
    </row>
    <row r="15" spans="2:8" ht="16.5">
      <c r="B15" s="198" t="s">
        <v>87</v>
      </c>
      <c r="C15" s="330">
        <f>+C17</f>
        <v>0</v>
      </c>
      <c r="D15" s="330">
        <f>+D17</f>
        <v>0</v>
      </c>
      <c r="E15" s="63"/>
      <c r="H15" s="209"/>
    </row>
    <row r="16" spans="2:5" ht="6" customHeight="1" hidden="1">
      <c r="B16" s="198"/>
      <c r="C16" s="330"/>
      <c r="D16" s="330"/>
      <c r="E16" s="63"/>
    </row>
    <row r="17" spans="2:5" ht="15.75" hidden="1">
      <c r="B17" s="199" t="s">
        <v>88</v>
      </c>
      <c r="C17" s="331">
        <v>0</v>
      </c>
      <c r="D17" s="331">
        <f>+C17*$E$9</f>
        <v>0</v>
      </c>
      <c r="E17" s="63"/>
    </row>
    <row r="18" spans="2:5" ht="15" customHeight="1">
      <c r="B18" s="199"/>
      <c r="C18" s="331"/>
      <c r="D18" s="331"/>
      <c r="E18" s="63"/>
    </row>
    <row r="19" spans="2:6" ht="16.5">
      <c r="B19" s="198" t="s">
        <v>111</v>
      </c>
      <c r="C19" s="330">
        <f>SUM(C20:C22)</f>
        <v>672845.6674599999</v>
      </c>
      <c r="D19" s="330">
        <f>SUM(D20:D22)</f>
        <v>2444448.30988</v>
      </c>
      <c r="E19" s="113"/>
      <c r="F19" s="113"/>
    </row>
    <row r="20" spans="2:4" ht="15.75">
      <c r="B20" s="353" t="s">
        <v>89</v>
      </c>
      <c r="C20" s="465">
        <f>+'DGRGL-C1'!C19</f>
        <v>407922.55454</v>
      </c>
      <c r="D20" s="331">
        <f>ROUND(+C20*$E$9,5)</f>
        <v>1481982.64064</v>
      </c>
    </row>
    <row r="21" spans="2:4" ht="15.75">
      <c r="B21" s="353" t="s">
        <v>85</v>
      </c>
      <c r="C21" s="325">
        <f>+'DGRGL-C1'!C16+'DGRGL-C1'!C20</f>
        <v>259962.09513</v>
      </c>
      <c r="D21" s="331">
        <f>ROUND(+C21*$E$9,5)</f>
        <v>944442.29161</v>
      </c>
    </row>
    <row r="22" spans="2:4" ht="15.75">
      <c r="B22" s="353" t="s">
        <v>235</v>
      </c>
      <c r="C22" s="465">
        <f>+'DGRGL-C1'!C21</f>
        <v>4961.01779</v>
      </c>
      <c r="D22" s="331">
        <f>ROUND(+C22*$E$9,5)</f>
        <v>18023.37763</v>
      </c>
    </row>
    <row r="23" spans="2:4" ht="9.75" customHeight="1">
      <c r="B23" s="33"/>
      <c r="C23" s="332"/>
      <c r="D23" s="331"/>
    </row>
    <row r="24" spans="2:8" ht="15" customHeight="1">
      <c r="B24" s="550" t="s">
        <v>57</v>
      </c>
      <c r="C24" s="552">
        <f>+C19+C15</f>
        <v>672845.6674599999</v>
      </c>
      <c r="D24" s="552">
        <f>+D19+D15</f>
        <v>2444448.30988</v>
      </c>
      <c r="G24" s="177"/>
      <c r="H24" s="177"/>
    </row>
    <row r="25" spans="2:8" ht="15" customHeight="1">
      <c r="B25" s="551"/>
      <c r="C25" s="553"/>
      <c r="D25" s="553"/>
      <c r="G25" s="177"/>
      <c r="H25" s="177"/>
    </row>
    <row r="26" spans="2:4" ht="4.5" customHeight="1">
      <c r="B26" s="554"/>
      <c r="C26" s="554"/>
      <c r="D26" s="554"/>
    </row>
    <row r="27" spans="2:4" ht="15" customHeight="1">
      <c r="B27" s="26" t="s">
        <v>142</v>
      </c>
      <c r="C27" s="468"/>
      <c r="D27" s="39"/>
    </row>
    <row r="28" spans="2:4" ht="15">
      <c r="B28" s="26" t="s">
        <v>143</v>
      </c>
      <c r="C28" s="113"/>
      <c r="D28" s="177"/>
    </row>
    <row r="29" spans="2:8" ht="15">
      <c r="B29" s="26" t="s">
        <v>236</v>
      </c>
      <c r="C29" s="398"/>
      <c r="D29" s="398"/>
      <c r="E29" s="399"/>
      <c r="G29" s="183"/>
      <c r="H29" s="96"/>
    </row>
    <row r="30" spans="2:8" ht="15">
      <c r="B30" s="397"/>
      <c r="C30" s="400"/>
      <c r="D30" s="400"/>
      <c r="E30" s="399"/>
      <c r="G30" s="177"/>
      <c r="H30" s="177"/>
    </row>
    <row r="31" spans="2:5" ht="15">
      <c r="B31" s="399"/>
      <c r="C31" s="399"/>
      <c r="D31" s="399"/>
      <c r="E31" s="399"/>
    </row>
    <row r="32" spans="2:5" ht="15">
      <c r="B32" s="399"/>
      <c r="C32" s="399"/>
      <c r="D32" s="399"/>
      <c r="E32" s="399"/>
    </row>
    <row r="33" spans="2:4" ht="18">
      <c r="B33" s="46" t="s">
        <v>105</v>
      </c>
      <c r="C33" s="46"/>
      <c r="D33" s="46"/>
    </row>
    <row r="34" spans="2:5" ht="18">
      <c r="B34" s="138" t="s">
        <v>259</v>
      </c>
      <c r="C34" s="138"/>
      <c r="D34" s="138"/>
      <c r="E34" s="138"/>
    </row>
    <row r="35" spans="2:4" ht="15.75">
      <c r="B35" s="136" t="s">
        <v>66</v>
      </c>
      <c r="C35" s="136"/>
      <c r="D35" s="136"/>
    </row>
    <row r="36" spans="2:4" ht="15" customHeight="1">
      <c r="B36" s="334" t="s">
        <v>54</v>
      </c>
      <c r="C36" s="334"/>
      <c r="D36" s="334"/>
    </row>
    <row r="37" spans="2:4" ht="15" customHeight="1">
      <c r="B37" s="329" t="str">
        <f>+B9</f>
        <v>Al 30 de junio de 2023</v>
      </c>
      <c r="C37" s="329"/>
      <c r="D37" s="57"/>
    </row>
    <row r="38" spans="2:4" ht="9" customHeight="1">
      <c r="B38" s="38"/>
      <c r="C38" s="38"/>
      <c r="D38" s="38"/>
    </row>
    <row r="39" spans="2:4" ht="15" customHeight="1">
      <c r="B39" s="529" t="s">
        <v>130</v>
      </c>
      <c r="C39" s="532" t="s">
        <v>53</v>
      </c>
      <c r="D39" s="537" t="s">
        <v>134</v>
      </c>
    </row>
    <row r="40" spans="2:7" ht="13.5" customHeight="1">
      <c r="B40" s="530"/>
      <c r="C40" s="533"/>
      <c r="D40" s="538"/>
      <c r="E40" s="46"/>
      <c r="G40" s="182"/>
    </row>
    <row r="41" spans="2:4" ht="9" customHeight="1">
      <c r="B41" s="531"/>
      <c r="C41" s="534"/>
      <c r="D41" s="539"/>
    </row>
    <row r="42" spans="2:4" ht="9.75" customHeight="1">
      <c r="B42" s="30"/>
      <c r="C42" s="31"/>
      <c r="D42" s="31"/>
    </row>
    <row r="43" spans="2:4" ht="16.5">
      <c r="B43" s="32" t="s">
        <v>67</v>
      </c>
      <c r="C43" s="330">
        <v>0</v>
      </c>
      <c r="D43" s="330">
        <v>0</v>
      </c>
    </row>
    <row r="44" spans="2:5" ht="15" customHeight="1">
      <c r="B44" s="33"/>
      <c r="C44" s="331"/>
      <c r="D44" s="331"/>
      <c r="E44" s="85"/>
    </row>
    <row r="45" spans="2:8" ht="16.5">
      <c r="B45" s="32" t="s">
        <v>68</v>
      </c>
      <c r="C45" s="330">
        <f>SUM(C46:C48)</f>
        <v>16831.63209</v>
      </c>
      <c r="D45" s="330">
        <f>SUM(D46:D48)</f>
        <v>61149.31938</v>
      </c>
      <c r="E45" s="85"/>
      <c r="G45" s="177"/>
      <c r="H45" s="177"/>
    </row>
    <row r="46" spans="2:5" ht="15.75">
      <c r="B46" s="353" t="s">
        <v>90</v>
      </c>
      <c r="C46" s="465">
        <v>0</v>
      </c>
      <c r="D46" s="331">
        <f>ROUND(+C46*$E$9,5)</f>
        <v>0</v>
      </c>
      <c r="E46" s="40"/>
    </row>
    <row r="47" spans="2:5" ht="15.75">
      <c r="B47" s="353" t="s">
        <v>85</v>
      </c>
      <c r="C47" s="325">
        <f>+'DGRGL-C1'!C48</f>
        <v>16831.63209</v>
      </c>
      <c r="D47" s="331">
        <f>ROUND(+C47*$E$9,5)</f>
        <v>61149.31938</v>
      </c>
      <c r="E47" s="40"/>
    </row>
    <row r="48" spans="2:5" ht="15.75">
      <c r="B48" s="353" t="s">
        <v>233</v>
      </c>
      <c r="C48" s="465">
        <v>0</v>
      </c>
      <c r="D48" s="331">
        <f>ROUND(+C48*$E$9,5)</f>
        <v>0</v>
      </c>
      <c r="E48" s="256"/>
    </row>
    <row r="49" spans="2:5" ht="9.75" customHeight="1">
      <c r="B49" s="37"/>
      <c r="C49" s="333"/>
      <c r="D49" s="333"/>
      <c r="E49" s="85"/>
    </row>
    <row r="50" spans="2:4" ht="15" customHeight="1">
      <c r="B50" s="550" t="s">
        <v>57</v>
      </c>
      <c r="C50" s="552">
        <f>+C45+C43</f>
        <v>16831.63209</v>
      </c>
      <c r="D50" s="552">
        <f>+D45+D43</f>
        <v>61149.31938</v>
      </c>
    </row>
    <row r="51" spans="2:4" ht="15" customHeight="1">
      <c r="B51" s="551"/>
      <c r="C51" s="553"/>
      <c r="D51" s="553"/>
    </row>
    <row r="52" spans="2:4" ht="5.25" customHeight="1">
      <c r="B52" s="555"/>
      <c r="C52" s="555"/>
      <c r="D52" s="555"/>
    </row>
    <row r="53" spans="2:4" ht="15">
      <c r="B53" s="26" t="s">
        <v>234</v>
      </c>
      <c r="C53" s="460"/>
      <c r="D53" s="401"/>
    </row>
    <row r="54" spans="2:4" ht="15.75">
      <c r="B54" s="402"/>
      <c r="C54" s="401"/>
      <c r="D54" s="401"/>
    </row>
    <row r="55" spans="2:4" ht="15.75">
      <c r="B55" s="402"/>
      <c r="C55" s="399"/>
      <c r="D55" s="399"/>
    </row>
    <row r="56" spans="2:4" ht="15">
      <c r="B56" s="399"/>
      <c r="C56" s="399"/>
      <c r="D56" s="399"/>
    </row>
    <row r="57" spans="2:4" ht="15">
      <c r="B57" s="399"/>
      <c r="C57" s="399"/>
      <c r="D57" s="399"/>
    </row>
    <row r="58" spans="2:4" ht="15">
      <c r="B58" s="399"/>
      <c r="C58" s="399"/>
      <c r="D58" s="399"/>
    </row>
    <row r="59" spans="2:4" ht="15">
      <c r="B59" s="399"/>
      <c r="C59" s="399"/>
      <c r="D59" s="399"/>
    </row>
    <row r="60" spans="2:4" ht="15">
      <c r="B60" s="399"/>
      <c r="C60" s="399"/>
      <c r="D60" s="399"/>
    </row>
    <row r="61" spans="2:4" ht="15">
      <c r="B61" s="399"/>
      <c r="C61" s="399"/>
      <c r="D61" s="399"/>
    </row>
    <row r="62" spans="2:4" ht="15">
      <c r="B62" s="399"/>
      <c r="C62" s="399"/>
      <c r="D62" s="399"/>
    </row>
    <row r="63" spans="2:4" ht="15">
      <c r="B63" s="399"/>
      <c r="C63" s="399"/>
      <c r="D63" s="399"/>
    </row>
    <row r="64" spans="2:4" ht="15">
      <c r="B64" s="399"/>
      <c r="C64" s="399"/>
      <c r="D64" s="399"/>
    </row>
    <row r="65" spans="2:4" ht="15">
      <c r="B65" s="399"/>
      <c r="C65" s="399"/>
      <c r="D65" s="399"/>
    </row>
    <row r="66" spans="2:4" ht="15">
      <c r="B66" s="399"/>
      <c r="C66" s="399"/>
      <c r="D66" s="399"/>
    </row>
    <row r="67" spans="2:4" ht="15">
      <c r="B67" s="399"/>
      <c r="C67" s="399"/>
      <c r="D67" s="399"/>
    </row>
    <row r="68" spans="2:4" ht="15">
      <c r="B68" s="399"/>
      <c r="C68" s="399"/>
      <c r="D68" s="399"/>
    </row>
    <row r="69" spans="2:4" ht="15">
      <c r="B69" s="399"/>
      <c r="C69" s="399"/>
      <c r="D69" s="399"/>
    </row>
    <row r="70" spans="2:4" ht="15">
      <c r="B70" s="399"/>
      <c r="C70" s="399"/>
      <c r="D70" s="399"/>
    </row>
  </sheetData>
  <sheetProtection/>
  <mergeCells count="14">
    <mergeCell ref="B52:D52"/>
    <mergeCell ref="B50:B51"/>
    <mergeCell ref="C50:C51"/>
    <mergeCell ref="D50:D51"/>
    <mergeCell ref="B39:B41"/>
    <mergeCell ref="C24:C25"/>
    <mergeCell ref="B11:B13"/>
    <mergeCell ref="D39:D41"/>
    <mergeCell ref="B24:B25"/>
    <mergeCell ref="C39:C41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3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20</v>
      </c>
      <c r="C5" s="87"/>
      <c r="D5" s="87"/>
      <c r="E5" s="63"/>
      <c r="H5" s="255"/>
      <c r="I5" s="255"/>
    </row>
    <row r="6" spans="2:9" ht="18" customHeight="1">
      <c r="B6" s="138" t="s">
        <v>259</v>
      </c>
      <c r="C6" s="138"/>
      <c r="D6" s="138"/>
      <c r="E6" s="138"/>
      <c r="G6" s="63"/>
      <c r="H6" s="254"/>
      <c r="I6" s="255"/>
    </row>
    <row r="7" spans="2:9" ht="15.75">
      <c r="B7" s="136" t="s">
        <v>64</v>
      </c>
      <c r="C7" s="136"/>
      <c r="D7" s="136"/>
      <c r="E7" s="63"/>
      <c r="F7" s="63"/>
      <c r="G7" s="63"/>
      <c r="H7" s="254"/>
      <c r="I7" s="255"/>
    </row>
    <row r="8" spans="2:9" ht="15.75" customHeight="1">
      <c r="B8" s="334" t="s">
        <v>102</v>
      </c>
      <c r="C8" s="334"/>
      <c r="D8" s="334"/>
      <c r="E8" s="63"/>
      <c r="F8" s="63"/>
      <c r="G8" s="63"/>
      <c r="I8" s="255"/>
    </row>
    <row r="9" spans="2:9" ht="15.75">
      <c r="B9" s="329" t="str">
        <f>+'DGRGL-C1'!B9</f>
        <v>Al 30 de junio de 2023</v>
      </c>
      <c r="C9" s="329"/>
      <c r="D9" s="270"/>
      <c r="E9" s="315">
        <f>+Portada!I34</f>
        <v>3.633</v>
      </c>
      <c r="F9" s="63"/>
      <c r="G9" s="63"/>
      <c r="H9" s="211"/>
      <c r="I9" s="211"/>
    </row>
    <row r="10" spans="2:9" ht="8.25" customHeight="1">
      <c r="B10" s="87"/>
      <c r="C10" s="87"/>
      <c r="D10" s="87"/>
      <c r="E10" s="63"/>
      <c r="H10" s="211"/>
      <c r="I10" s="211"/>
    </row>
    <row r="11" spans="2:9" ht="15" customHeight="1">
      <c r="B11" s="474" t="s">
        <v>264</v>
      </c>
      <c r="C11" s="532" t="s">
        <v>53</v>
      </c>
      <c r="D11" s="537" t="s">
        <v>134</v>
      </c>
      <c r="E11" s="63"/>
      <c r="H11" s="211"/>
      <c r="I11" s="211"/>
    </row>
    <row r="12" spans="2:9" ht="13.5" customHeight="1">
      <c r="B12" s="548" t="s">
        <v>32</v>
      </c>
      <c r="C12" s="533"/>
      <c r="D12" s="538"/>
      <c r="E12" s="86"/>
      <c r="G12" s="182"/>
      <c r="H12" s="211"/>
      <c r="I12" s="211"/>
    </row>
    <row r="13" spans="2:9" ht="9" customHeight="1">
      <c r="B13" s="549"/>
      <c r="C13" s="534"/>
      <c r="D13" s="539"/>
      <c r="E13" s="63"/>
      <c r="H13" s="211"/>
      <c r="I13" s="211"/>
    </row>
    <row r="14" spans="2:9" ht="9.75" customHeight="1">
      <c r="B14" s="88"/>
      <c r="C14" s="271"/>
      <c r="D14" s="273"/>
      <c r="E14" s="63"/>
      <c r="H14" s="211"/>
      <c r="I14" s="211"/>
    </row>
    <row r="15" spans="2:9" ht="16.5">
      <c r="B15" s="130" t="s">
        <v>119</v>
      </c>
      <c r="C15" s="335">
        <f>SUM(C16:C18)</f>
        <v>482313.77849</v>
      </c>
      <c r="D15" s="335">
        <f>SUM(D16:D18)</f>
        <v>1752245.95725</v>
      </c>
      <c r="E15" s="63"/>
      <c r="G15" s="211"/>
      <c r="H15" s="211"/>
      <c r="I15" s="211"/>
    </row>
    <row r="16" spans="2:9" ht="15.75">
      <c r="B16" s="339" t="s">
        <v>90</v>
      </c>
      <c r="C16" s="482">
        <v>231025.43327</v>
      </c>
      <c r="D16" s="331">
        <f>ROUND(+C16*$E$9,5)</f>
        <v>839315.39907</v>
      </c>
      <c r="E16" s="451"/>
      <c r="F16" s="453"/>
      <c r="G16" s="213"/>
      <c r="H16" s="211"/>
      <c r="I16" s="211"/>
    </row>
    <row r="17" spans="2:9" ht="15.75">
      <c r="B17" s="339" t="s">
        <v>85</v>
      </c>
      <c r="C17" s="482">
        <v>246327.32743</v>
      </c>
      <c r="D17" s="331">
        <f>ROUND(+C17*$E$9,5)</f>
        <v>894907.18055</v>
      </c>
      <c r="E17" s="451"/>
      <c r="F17" s="453"/>
      <c r="G17" s="213"/>
      <c r="H17" s="211"/>
      <c r="I17" s="211"/>
    </row>
    <row r="18" spans="2:9" ht="15.75">
      <c r="B18" s="339" t="s">
        <v>237</v>
      </c>
      <c r="C18" s="482">
        <v>4961.01779</v>
      </c>
      <c r="D18" s="331">
        <f>ROUND(+C18*$E$9,5)</f>
        <v>18023.37763</v>
      </c>
      <c r="E18" s="451"/>
      <c r="F18" s="453"/>
      <c r="G18" s="213"/>
      <c r="H18" s="211"/>
      <c r="I18" s="211"/>
    </row>
    <row r="19" spans="2:7" ht="15" customHeight="1">
      <c r="B19" s="43"/>
      <c r="C19" s="331"/>
      <c r="D19" s="337"/>
      <c r="F19" s="451"/>
      <c r="G19" s="211"/>
    </row>
    <row r="20" spans="2:7" ht="16.5">
      <c r="B20" s="44" t="s">
        <v>56</v>
      </c>
      <c r="C20" s="335">
        <f>+C21+C22</f>
        <v>190531.88897</v>
      </c>
      <c r="D20" s="335">
        <f>+D21+D22</f>
        <v>692202.35262</v>
      </c>
      <c r="F20" s="452"/>
      <c r="G20" s="211"/>
    </row>
    <row r="21" spans="2:7" ht="15.75">
      <c r="B21" s="339" t="s">
        <v>238</v>
      </c>
      <c r="C21" s="331">
        <f>+C25+C30+C35</f>
        <v>176897.12127</v>
      </c>
      <c r="D21" s="331">
        <f>+D25+D30+D35</f>
        <v>642667.2415700001</v>
      </c>
      <c r="F21" s="212"/>
      <c r="G21" s="213"/>
    </row>
    <row r="22" spans="2:7" ht="15.75">
      <c r="B22" s="339" t="s">
        <v>85</v>
      </c>
      <c r="C22" s="331">
        <f>+C26+C31+C36</f>
        <v>13634.7677</v>
      </c>
      <c r="D22" s="331">
        <f>+D26+D31+D36</f>
        <v>49535.11105</v>
      </c>
      <c r="G22" s="214"/>
    </row>
    <row r="23" spans="2:7" ht="9.75" customHeight="1">
      <c r="B23" s="43"/>
      <c r="C23" s="333"/>
      <c r="D23" s="337"/>
      <c r="G23" s="211"/>
    </row>
    <row r="24" spans="2:7" ht="15.75">
      <c r="B24" s="340" t="s">
        <v>35</v>
      </c>
      <c r="C24" s="342">
        <f>SUM(C25:C27)</f>
        <v>10504.40078</v>
      </c>
      <c r="D24" s="342">
        <f>SUM(D25:D27)</f>
        <v>38162.48803</v>
      </c>
      <c r="G24" s="211"/>
    </row>
    <row r="25" spans="2:7" ht="15">
      <c r="B25" s="41" t="s">
        <v>91</v>
      </c>
      <c r="C25" s="483">
        <v>10504.40078</v>
      </c>
      <c r="D25" s="341">
        <f>ROUND(+C25*$E$9,5)</f>
        <v>38162.48803</v>
      </c>
      <c r="G25" s="211"/>
    </row>
    <row r="26" spans="2:7" ht="15">
      <c r="B26" s="41" t="s">
        <v>85</v>
      </c>
      <c r="C26" s="333">
        <v>0</v>
      </c>
      <c r="D26" s="341">
        <f>ROUND(+C26*$E$9,5)</f>
        <v>0</v>
      </c>
      <c r="G26" s="211"/>
    </row>
    <row r="27" spans="2:7" ht="15">
      <c r="B27" s="41" t="s">
        <v>235</v>
      </c>
      <c r="C27" s="333">
        <v>0</v>
      </c>
      <c r="D27" s="341">
        <f>ROUND(+C27*$E$9,5)</f>
        <v>0</v>
      </c>
      <c r="G27" s="211"/>
    </row>
    <row r="28" spans="2:7" ht="9.75" customHeight="1">
      <c r="B28" s="43"/>
      <c r="C28" s="333"/>
      <c r="D28" s="337"/>
      <c r="G28" s="211"/>
    </row>
    <row r="29" spans="2:7" ht="15.75">
      <c r="B29" s="340" t="s">
        <v>176</v>
      </c>
      <c r="C29" s="342">
        <f>SUM(C30:C32)</f>
        <v>170761.6495</v>
      </c>
      <c r="D29" s="342">
        <f>SUM(D30:D32)</f>
        <v>620377.07263</v>
      </c>
      <c r="G29" s="211"/>
    </row>
    <row r="30" spans="2:7" ht="15">
      <c r="B30" s="41" t="s">
        <v>90</v>
      </c>
      <c r="C30" s="483">
        <v>157126.8818</v>
      </c>
      <c r="D30" s="341">
        <f>ROUND(+C30*$E$9,5)</f>
        <v>570841.96158</v>
      </c>
      <c r="G30" s="211"/>
    </row>
    <row r="31" spans="2:7" ht="15">
      <c r="B31" s="41" t="s">
        <v>85</v>
      </c>
      <c r="C31" s="483">
        <v>13634.7677</v>
      </c>
      <c r="D31" s="341">
        <f>ROUND(+C31*$E$9,5)</f>
        <v>49535.11105</v>
      </c>
      <c r="G31" s="211"/>
    </row>
    <row r="32" spans="2:7" ht="15">
      <c r="B32" s="41" t="s">
        <v>235</v>
      </c>
      <c r="C32" s="333">
        <v>0</v>
      </c>
      <c r="D32" s="341">
        <f>ROUND(+C32*$E$9,5)</f>
        <v>0</v>
      </c>
      <c r="G32" s="211"/>
    </row>
    <row r="33" spans="2:7" ht="9.75" customHeight="1">
      <c r="B33" s="43"/>
      <c r="C33" s="333"/>
      <c r="D33" s="337"/>
      <c r="G33" s="211"/>
    </row>
    <row r="34" spans="2:7" ht="15.75">
      <c r="B34" s="443" t="s">
        <v>177</v>
      </c>
      <c r="C34" s="342">
        <f>SUM(C35:C37)</f>
        <v>9265.83869</v>
      </c>
      <c r="D34" s="342">
        <f>SUM(D35:D37)</f>
        <v>33662.79196</v>
      </c>
      <c r="G34" s="211"/>
    </row>
    <row r="35" spans="2:7" ht="15">
      <c r="B35" s="41" t="s">
        <v>91</v>
      </c>
      <c r="C35" s="483">
        <v>9265.83869</v>
      </c>
      <c r="D35" s="341">
        <f>ROUND(+C35*$E$9,5)</f>
        <v>33662.79196</v>
      </c>
      <c r="G35" s="211"/>
    </row>
    <row r="36" spans="2:4" ht="15">
      <c r="B36" s="41" t="s">
        <v>92</v>
      </c>
      <c r="C36" s="333">
        <v>0</v>
      </c>
      <c r="D36" s="341">
        <f>ROUND(+C36*$E$9,5)</f>
        <v>0</v>
      </c>
    </row>
    <row r="37" spans="2:4" ht="15">
      <c r="B37" s="41" t="s">
        <v>235</v>
      </c>
      <c r="C37" s="333">
        <v>0</v>
      </c>
      <c r="D37" s="341">
        <f>ROUND(+C37*$E$9,5)</f>
        <v>0</v>
      </c>
    </row>
    <row r="38" spans="2:4" ht="9.75" customHeight="1">
      <c r="B38" s="42"/>
      <c r="C38" s="336"/>
      <c r="D38" s="338"/>
    </row>
    <row r="39" spans="2:4" ht="15" customHeight="1">
      <c r="B39" s="550" t="s">
        <v>14</v>
      </c>
      <c r="C39" s="552">
        <f>+C20+C15</f>
        <v>672845.66746</v>
      </c>
      <c r="D39" s="552">
        <f>+D20+D15</f>
        <v>2444448.30987</v>
      </c>
    </row>
    <row r="40" spans="2:7" ht="15" customHeight="1">
      <c r="B40" s="551"/>
      <c r="C40" s="553"/>
      <c r="D40" s="553"/>
      <c r="F40" s="113"/>
      <c r="G40" s="113"/>
    </row>
    <row r="41" ht="4.5" customHeight="1"/>
    <row r="42" spans="2:4" ht="15">
      <c r="B42" s="469" t="s">
        <v>144</v>
      </c>
      <c r="C42" s="495"/>
      <c r="D42" s="492"/>
    </row>
    <row r="43" spans="2:4" ht="15">
      <c r="B43" s="26" t="s">
        <v>236</v>
      </c>
      <c r="C43" s="491"/>
      <c r="D43" s="26"/>
    </row>
    <row r="44" spans="2:4" ht="15">
      <c r="B44" s="556" t="s">
        <v>239</v>
      </c>
      <c r="C44" s="556"/>
      <c r="D44" s="556"/>
    </row>
    <row r="45" spans="2:5" ht="15">
      <c r="B45" s="403"/>
      <c r="C45" s="404"/>
      <c r="D45" s="405"/>
      <c r="E45" s="399"/>
    </row>
    <row r="46" spans="2:7" ht="15">
      <c r="B46" s="403"/>
      <c r="C46" s="405"/>
      <c r="D46" s="405"/>
      <c r="E46" s="399"/>
      <c r="F46" s="177"/>
      <c r="G46" s="177"/>
    </row>
    <row r="47" spans="2:5" ht="15">
      <c r="B47" s="399"/>
      <c r="C47" s="399"/>
      <c r="D47" s="399"/>
      <c r="E47" s="399"/>
    </row>
    <row r="48" spans="2:4" ht="18">
      <c r="B48" s="46" t="s">
        <v>106</v>
      </c>
      <c r="C48" s="47"/>
      <c r="D48" s="47"/>
    </row>
    <row r="49" spans="2:5" ht="18">
      <c r="B49" s="138" t="s">
        <v>259</v>
      </c>
      <c r="C49" s="138"/>
      <c r="D49" s="138"/>
      <c r="E49" s="138"/>
    </row>
    <row r="50" spans="2:5" ht="15" customHeight="1">
      <c r="B50" s="136" t="s">
        <v>66</v>
      </c>
      <c r="C50" s="136"/>
      <c r="D50" s="136"/>
      <c r="E50" s="62"/>
    </row>
    <row r="51" spans="2:5" ht="15" customHeight="1">
      <c r="B51" s="334" t="s">
        <v>102</v>
      </c>
      <c r="C51" s="334"/>
      <c r="D51" s="334"/>
      <c r="E51" s="62"/>
    </row>
    <row r="52" spans="2:4" ht="15" customHeight="1">
      <c r="B52" s="329" t="str">
        <f>+B9</f>
        <v>Al 30 de junio de 2023</v>
      </c>
      <c r="C52" s="329"/>
      <c r="D52" s="57"/>
    </row>
    <row r="53" spans="2:4" ht="6.75" customHeight="1">
      <c r="B53" s="47"/>
      <c r="C53" s="47"/>
      <c r="D53" s="47"/>
    </row>
    <row r="54" spans="2:9" ht="15" customHeight="1">
      <c r="B54" s="444" t="s">
        <v>178</v>
      </c>
      <c r="C54" s="532" t="s">
        <v>53</v>
      </c>
      <c r="D54" s="537" t="s">
        <v>134</v>
      </c>
      <c r="H54" s="177"/>
      <c r="I54" s="177"/>
    </row>
    <row r="55" spans="2:7" ht="13.5" customHeight="1">
      <c r="B55" s="557" t="s">
        <v>179</v>
      </c>
      <c r="C55" s="533"/>
      <c r="D55" s="538"/>
      <c r="E55" s="46"/>
      <c r="G55" s="182"/>
    </row>
    <row r="56" spans="2:4" ht="9" customHeight="1">
      <c r="B56" s="558"/>
      <c r="C56" s="534"/>
      <c r="D56" s="539"/>
    </row>
    <row r="57" spans="2:4" ht="9.75" customHeight="1">
      <c r="B57" s="48"/>
      <c r="C57" s="49"/>
      <c r="D57" s="50"/>
    </row>
    <row r="58" spans="2:4" ht="19.5" customHeight="1">
      <c r="B58" s="44" t="s">
        <v>55</v>
      </c>
      <c r="C58" s="335">
        <f>SUM(C59:C61)</f>
        <v>16831.63209</v>
      </c>
      <c r="D58" s="335">
        <f>SUM(D59:D61)</f>
        <v>61149.319382969996</v>
      </c>
    </row>
    <row r="59" spans="2:4" ht="15.75">
      <c r="B59" s="45" t="s">
        <v>89</v>
      </c>
      <c r="C59" s="331">
        <v>0</v>
      </c>
      <c r="D59" s="331">
        <f>+C59*$E$9</f>
        <v>0</v>
      </c>
    </row>
    <row r="60" spans="2:4" ht="15.75">
      <c r="B60" s="45" t="s">
        <v>85</v>
      </c>
      <c r="C60" s="331">
        <v>16831.63209</v>
      </c>
      <c r="D60" s="331">
        <f>+C60*$E$9</f>
        <v>61149.319382969996</v>
      </c>
    </row>
    <row r="61" spans="2:4" ht="15.75">
      <c r="B61" s="45" t="s">
        <v>233</v>
      </c>
      <c r="C61" s="331">
        <v>0</v>
      </c>
      <c r="D61" s="331">
        <f>+C61*$E$9</f>
        <v>0</v>
      </c>
    </row>
    <row r="62" spans="2:4" ht="15" customHeight="1">
      <c r="B62" s="43"/>
      <c r="C62" s="331"/>
      <c r="D62" s="337"/>
    </row>
    <row r="63" spans="2:4" ht="16.5">
      <c r="B63" s="44" t="s">
        <v>56</v>
      </c>
      <c r="C63" s="335">
        <v>0</v>
      </c>
      <c r="D63" s="335">
        <v>0</v>
      </c>
    </row>
    <row r="64" spans="2:4" ht="9.75" customHeight="1">
      <c r="B64" s="42"/>
      <c r="C64" s="336"/>
      <c r="D64" s="338"/>
    </row>
    <row r="65" spans="2:7" ht="15" customHeight="1">
      <c r="B65" s="550" t="s">
        <v>14</v>
      </c>
      <c r="C65" s="552">
        <f>+C63+C58</f>
        <v>16831.63209</v>
      </c>
      <c r="D65" s="552">
        <f>+D63+D58</f>
        <v>61149.319382969996</v>
      </c>
      <c r="F65" s="197"/>
      <c r="G65" s="197"/>
    </row>
    <row r="66" spans="2:4" ht="15" customHeight="1">
      <c r="B66" s="551"/>
      <c r="C66" s="553"/>
      <c r="D66" s="553"/>
    </row>
    <row r="67" ht="5.25" customHeight="1"/>
    <row r="68" spans="2:4" ht="15">
      <c r="B68" s="26" t="s">
        <v>234</v>
      </c>
      <c r="C68" s="406"/>
      <c r="D68" s="401"/>
    </row>
    <row r="69" spans="2:4" ht="15">
      <c r="B69" s="399"/>
      <c r="C69" s="401"/>
      <c r="D69" s="401"/>
    </row>
    <row r="70" spans="2:4" ht="15">
      <c r="B70" s="399"/>
      <c r="C70" s="407"/>
      <c r="D70" s="407"/>
    </row>
    <row r="71" spans="2:4" ht="15">
      <c r="B71" s="399"/>
      <c r="C71" s="401"/>
      <c r="D71" s="401"/>
    </row>
    <row r="72" spans="2:4" ht="15">
      <c r="B72" s="399"/>
      <c r="C72" s="399"/>
      <c r="D72" s="399"/>
    </row>
    <row r="73" spans="2:4" ht="15">
      <c r="B73" s="399"/>
      <c r="C73" s="399"/>
      <c r="D73" s="399"/>
    </row>
  </sheetData>
  <sheetProtection/>
  <mergeCells count="13">
    <mergeCell ref="B65:B66"/>
    <mergeCell ref="C65:C66"/>
    <mergeCell ref="D65:D66"/>
    <mergeCell ref="C54:C56"/>
    <mergeCell ref="D54:D56"/>
    <mergeCell ref="B55:B56"/>
    <mergeCell ref="C11:C13"/>
    <mergeCell ref="B44:D44"/>
    <mergeCell ref="B39:B40"/>
    <mergeCell ref="C39:C40"/>
    <mergeCell ref="D39:D40"/>
    <mergeCell ref="D11:D13"/>
    <mergeCell ref="B12:B13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2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21</v>
      </c>
      <c r="C5" s="86"/>
    </row>
    <row r="6" spans="2:4" ht="18" customHeight="1">
      <c r="B6" s="138" t="s">
        <v>259</v>
      </c>
      <c r="C6" s="138"/>
      <c r="D6" s="138"/>
    </row>
    <row r="7" spans="2:4" ht="15.75">
      <c r="B7" s="136" t="s">
        <v>64</v>
      </c>
      <c r="C7" s="136"/>
      <c r="D7" s="136"/>
    </row>
    <row r="8" spans="2:4" ht="15.75" customHeight="1">
      <c r="B8" s="136" t="s">
        <v>84</v>
      </c>
      <c r="C8" s="136"/>
      <c r="D8" s="136"/>
    </row>
    <row r="9" spans="2:5" ht="15.75">
      <c r="B9" s="329" t="str">
        <f>+'DGRGL-C1'!B9</f>
        <v>Al 30 de junio de 2023</v>
      </c>
      <c r="C9" s="329"/>
      <c r="D9" s="269"/>
      <c r="E9" s="315">
        <f>+Portada!I34</f>
        <v>3.633</v>
      </c>
    </row>
    <row r="10" spans="2:4" ht="7.5" customHeight="1">
      <c r="B10" s="87"/>
      <c r="C10" s="87"/>
      <c r="D10" s="87"/>
    </row>
    <row r="11" spans="2:4" ht="15" customHeight="1">
      <c r="B11" s="529" t="s">
        <v>103</v>
      </c>
      <c r="C11" s="532" t="s">
        <v>53</v>
      </c>
      <c r="D11" s="537" t="s">
        <v>134</v>
      </c>
    </row>
    <row r="12" spans="2:4" ht="13.5" customHeight="1">
      <c r="B12" s="530"/>
      <c r="C12" s="533"/>
      <c r="D12" s="538"/>
    </row>
    <row r="13" spans="2:4" ht="9" customHeight="1">
      <c r="B13" s="531"/>
      <c r="C13" s="534"/>
      <c r="D13" s="539"/>
    </row>
    <row r="14" spans="2:4" ht="9" customHeight="1">
      <c r="B14" s="88"/>
      <c r="C14" s="88"/>
      <c r="D14" s="106"/>
    </row>
    <row r="15" spans="2:5" ht="15.75">
      <c r="B15" s="383" t="s">
        <v>80</v>
      </c>
      <c r="C15" s="349">
        <f>+C17</f>
        <v>407922.55454</v>
      </c>
      <c r="D15" s="349">
        <f>+D17</f>
        <v>1481982.64065</v>
      </c>
      <c r="E15" s="451"/>
    </row>
    <row r="16" spans="2:4" ht="9.75" customHeight="1">
      <c r="B16" s="73"/>
      <c r="C16" s="349"/>
      <c r="D16" s="349"/>
    </row>
    <row r="17" spans="2:4" ht="15.75">
      <c r="B17" s="382" t="s">
        <v>94</v>
      </c>
      <c r="C17" s="349">
        <f>+C19</f>
        <v>407922.55454</v>
      </c>
      <c r="D17" s="349">
        <f>+D19</f>
        <v>1481982.64065</v>
      </c>
    </row>
    <row r="18" spans="2:4" ht="7.5" customHeight="1">
      <c r="B18" s="384"/>
      <c r="C18" s="347"/>
      <c r="D18" s="347"/>
    </row>
    <row r="19" spans="2:5" ht="15">
      <c r="B19" s="355" t="s">
        <v>145</v>
      </c>
      <c r="C19" s="347">
        <f>SUM(C20:C21)</f>
        <v>407922.55454</v>
      </c>
      <c r="D19" s="347">
        <f>SUM(D20:D21)</f>
        <v>1481982.64065</v>
      </c>
      <c r="E19" s="451"/>
    </row>
    <row r="20" spans="2:4" ht="15">
      <c r="B20" s="354" t="s">
        <v>147</v>
      </c>
      <c r="C20" s="348">
        <v>297310.27099</v>
      </c>
      <c r="D20" s="348">
        <f>ROUND(+C20*$E$9,5)</f>
        <v>1080128.21451</v>
      </c>
    </row>
    <row r="21" spans="2:4" ht="15">
      <c r="B21" s="354" t="s">
        <v>146</v>
      </c>
      <c r="C21" s="348">
        <v>110612.28355</v>
      </c>
      <c r="D21" s="348">
        <f>ROUND(+C21*$E$9,5)</f>
        <v>401854.42614</v>
      </c>
    </row>
    <row r="22" spans="2:4" ht="12" customHeight="1">
      <c r="B22" s="67"/>
      <c r="C22" s="344"/>
      <c r="D22" s="347"/>
    </row>
    <row r="23" spans="2:4" ht="15.75">
      <c r="B23" s="383" t="s">
        <v>81</v>
      </c>
      <c r="C23" s="343">
        <f>+C25+C31</f>
        <v>259962.09513</v>
      </c>
      <c r="D23" s="349">
        <f>+D25+D31</f>
        <v>944442.29161</v>
      </c>
    </row>
    <row r="24" spans="2:4" ht="9.75" customHeight="1">
      <c r="B24" s="383"/>
      <c r="C24" s="343"/>
      <c r="D24" s="349"/>
    </row>
    <row r="25" spans="2:4" ht="15.75">
      <c r="B25" s="382" t="s">
        <v>93</v>
      </c>
      <c r="C25" s="343">
        <f>+C27</f>
        <v>13634.7677</v>
      </c>
      <c r="D25" s="349">
        <f>+D27</f>
        <v>49535.111059999996</v>
      </c>
    </row>
    <row r="26" spans="2:4" ht="7.5" customHeight="1">
      <c r="B26" s="385"/>
      <c r="C26" s="343"/>
      <c r="D26" s="349"/>
    </row>
    <row r="27" spans="2:4" ht="15">
      <c r="B27" s="355" t="s">
        <v>51</v>
      </c>
      <c r="C27" s="344">
        <f>SUM(C28:C29)</f>
        <v>13634.7677</v>
      </c>
      <c r="D27" s="350">
        <f>SUM(D28:D29)</f>
        <v>49535.111059999996</v>
      </c>
    </row>
    <row r="28" spans="2:4" ht="15">
      <c r="B28" s="354" t="s">
        <v>149</v>
      </c>
      <c r="C28" s="348">
        <v>13529.85186</v>
      </c>
      <c r="D28" s="348">
        <f>ROUND(+C28*$E$9,5)</f>
        <v>49153.95181</v>
      </c>
    </row>
    <row r="29" spans="2:4" ht="15">
      <c r="B29" s="354" t="s">
        <v>150</v>
      </c>
      <c r="C29" s="348">
        <v>104.91584</v>
      </c>
      <c r="D29" s="348">
        <f>ROUND(+C29*$E$9,5)</f>
        <v>381.15925</v>
      </c>
    </row>
    <row r="30" spans="2:4" ht="7.5" customHeight="1">
      <c r="B30" s="384"/>
      <c r="C30" s="344"/>
      <c r="D30" s="347"/>
    </row>
    <row r="31" spans="2:5" ht="15.75">
      <c r="B31" s="382" t="s">
        <v>94</v>
      </c>
      <c r="C31" s="343">
        <f>+C33+C40+C44</f>
        <v>246327.32743</v>
      </c>
      <c r="D31" s="349">
        <f>+D33+D40+D44+D48</f>
        <v>894907.1805499999</v>
      </c>
      <c r="E31" s="451"/>
    </row>
    <row r="32" spans="2:4" ht="7.5" customHeight="1">
      <c r="B32" s="387"/>
      <c r="C32" s="346"/>
      <c r="D32" s="351"/>
    </row>
    <row r="33" spans="2:6" ht="15">
      <c r="B33" s="355" t="s">
        <v>148</v>
      </c>
      <c r="C33" s="344">
        <f>SUM(C34:C38)</f>
        <v>63828.06762</v>
      </c>
      <c r="D33" s="347">
        <f>SUM(D34:D38)</f>
        <v>231887.36966000003</v>
      </c>
      <c r="E33" s="451"/>
      <c r="F33" s="223"/>
    </row>
    <row r="34" spans="2:6" ht="15">
      <c r="B34" s="354" t="s">
        <v>265</v>
      </c>
      <c r="C34" s="348">
        <v>45447.15924</v>
      </c>
      <c r="D34" s="348">
        <f>ROUND(+C34*$E$9,5)</f>
        <v>165109.52952</v>
      </c>
      <c r="F34" s="223"/>
    </row>
    <row r="35" spans="2:6" ht="15">
      <c r="B35" s="354" t="s">
        <v>226</v>
      </c>
      <c r="C35" s="348">
        <v>17796.40732</v>
      </c>
      <c r="D35" s="348">
        <f>ROUND(+C35*$E$9,5)</f>
        <v>64654.34779</v>
      </c>
      <c r="F35" s="223"/>
    </row>
    <row r="36" spans="2:6" ht="15">
      <c r="B36" s="354" t="s">
        <v>157</v>
      </c>
      <c r="C36" s="348">
        <v>552.32471</v>
      </c>
      <c r="D36" s="348">
        <f>ROUND(+C36*$E$9,5)</f>
        <v>2006.59567</v>
      </c>
      <c r="F36" s="223"/>
    </row>
    <row r="37" spans="2:6" ht="15" hidden="1">
      <c r="B37" s="354" t="s">
        <v>272</v>
      </c>
      <c r="C37" s="348">
        <v>0</v>
      </c>
      <c r="D37" s="348">
        <f>ROUND(+C37*$E$9,5)</f>
        <v>0</v>
      </c>
      <c r="F37" s="223"/>
    </row>
    <row r="38" spans="1:7" ht="15">
      <c r="A38" s="74"/>
      <c r="B38" s="354" t="s">
        <v>213</v>
      </c>
      <c r="C38" s="348">
        <v>32.17635</v>
      </c>
      <c r="D38" s="348">
        <f>ROUND(+C38*$E$9,5)</f>
        <v>116.89668</v>
      </c>
      <c r="F38" s="223"/>
      <c r="G38" s="74"/>
    </row>
    <row r="39" spans="1:7" ht="7.5" customHeight="1">
      <c r="A39" s="74"/>
      <c r="B39" s="67"/>
      <c r="C39" s="347"/>
      <c r="D39" s="347"/>
      <c r="E39" s="74"/>
      <c r="F39" s="458"/>
      <c r="G39" s="74"/>
    </row>
    <row r="40" spans="1:7" ht="15">
      <c r="A40" s="74"/>
      <c r="B40" s="355" t="s">
        <v>151</v>
      </c>
      <c r="C40" s="347">
        <f>SUM(C41:C42)</f>
        <v>901.75137</v>
      </c>
      <c r="D40" s="347">
        <f>SUM(D41:D42)</f>
        <v>3276.06273</v>
      </c>
      <c r="E40" s="74"/>
      <c r="F40" s="74"/>
      <c r="G40" s="74"/>
    </row>
    <row r="41" spans="1:7" ht="15">
      <c r="A41" s="74"/>
      <c r="B41" s="354" t="s">
        <v>152</v>
      </c>
      <c r="C41" s="477">
        <v>901.75137</v>
      </c>
      <c r="D41" s="348">
        <f>ROUND(+C41*$E$9,5)</f>
        <v>3276.06273</v>
      </c>
      <c r="F41" s="74"/>
      <c r="G41" s="74"/>
    </row>
    <row r="42" spans="1:7" ht="15" hidden="1">
      <c r="A42" s="74"/>
      <c r="B42" s="354" t="s">
        <v>153</v>
      </c>
      <c r="C42" s="348">
        <v>0</v>
      </c>
      <c r="D42" s="348">
        <f>ROUND(+C42*$E$9,5)</f>
        <v>0</v>
      </c>
      <c r="E42" s="74"/>
      <c r="F42" s="74"/>
      <c r="G42" s="74"/>
    </row>
    <row r="43" spans="1:7" ht="7.5" customHeight="1">
      <c r="A43" s="74"/>
      <c r="B43" s="388"/>
      <c r="C43" s="348"/>
      <c r="D43" s="348"/>
      <c r="E43" s="74"/>
      <c r="F43" s="74"/>
      <c r="G43" s="74"/>
    </row>
    <row r="44" spans="2:4" ht="15">
      <c r="B44" s="355" t="s">
        <v>183</v>
      </c>
      <c r="C44" s="347">
        <f>SUM(C45:C46)</f>
        <v>181597.50844</v>
      </c>
      <c r="D44" s="347">
        <f>SUM(D45:D46)</f>
        <v>659743.74816</v>
      </c>
    </row>
    <row r="45" spans="2:4" ht="15">
      <c r="B45" s="354" t="s">
        <v>154</v>
      </c>
      <c r="C45" s="348">
        <v>154128.20714</v>
      </c>
      <c r="D45" s="348">
        <f>ROUND(+C45*$E$9,5)</f>
        <v>559947.77654</v>
      </c>
    </row>
    <row r="46" spans="2:4" ht="15">
      <c r="B46" s="354" t="s">
        <v>207</v>
      </c>
      <c r="C46" s="348">
        <v>27469.3013</v>
      </c>
      <c r="D46" s="348">
        <f>ROUND(+C46*$E$9,5)</f>
        <v>99795.97162</v>
      </c>
    </row>
    <row r="47" spans="2:4" ht="15" hidden="1">
      <c r="B47" s="70"/>
      <c r="C47" s="347"/>
      <c r="D47" s="347"/>
    </row>
    <row r="48" spans="2:4" ht="15" hidden="1">
      <c r="B48" s="67" t="s">
        <v>82</v>
      </c>
      <c r="C48" s="347">
        <f>+C50+C49</f>
        <v>0</v>
      </c>
      <c r="D48" s="347">
        <f>+D50+D49</f>
        <v>0</v>
      </c>
    </row>
    <row r="49" spans="2:4" ht="15" hidden="1">
      <c r="B49" s="70" t="s">
        <v>83</v>
      </c>
      <c r="C49" s="348">
        <v>0</v>
      </c>
      <c r="D49" s="348">
        <f>+C49*$E$9</f>
        <v>0</v>
      </c>
    </row>
    <row r="50" spans="2:4" ht="15" hidden="1">
      <c r="B50" s="70" t="s">
        <v>120</v>
      </c>
      <c r="C50" s="348"/>
      <c r="D50" s="348">
        <f>+C50*$E$9</f>
        <v>0</v>
      </c>
    </row>
    <row r="51" spans="2:4" ht="12" customHeight="1">
      <c r="B51" s="70"/>
      <c r="C51" s="348"/>
      <c r="D51" s="348"/>
    </row>
    <row r="52" spans="2:5" ht="15.75">
      <c r="B52" s="383" t="s">
        <v>240</v>
      </c>
      <c r="C52" s="343">
        <f>+C54</f>
        <v>4961.01779</v>
      </c>
      <c r="D52" s="349">
        <f>+D54</f>
        <v>18023.37763</v>
      </c>
      <c r="E52" s="451"/>
    </row>
    <row r="53" spans="2:4" ht="9.75" customHeight="1">
      <c r="B53" s="383"/>
      <c r="C53" s="343"/>
      <c r="D53" s="349"/>
    </row>
    <row r="54" spans="2:4" ht="15.75">
      <c r="B54" s="382" t="s">
        <v>94</v>
      </c>
      <c r="C54" s="343">
        <f>+C56</f>
        <v>4961.01779</v>
      </c>
      <c r="D54" s="349">
        <f>+D56</f>
        <v>18023.37763</v>
      </c>
    </row>
    <row r="55" spans="2:4" ht="7.5" customHeight="1">
      <c r="B55" s="385"/>
      <c r="C55" s="343"/>
      <c r="D55" s="349"/>
    </row>
    <row r="56" spans="2:4" ht="15">
      <c r="B56" s="355" t="s">
        <v>241</v>
      </c>
      <c r="C56" s="344">
        <f>SUM(C57:C57)</f>
        <v>4961.01779</v>
      </c>
      <c r="D56" s="350">
        <f>SUM(D57:D57)</f>
        <v>18023.37763</v>
      </c>
    </row>
    <row r="57" spans="2:4" ht="15">
      <c r="B57" s="354" t="s">
        <v>154</v>
      </c>
      <c r="C57" s="477">
        <v>4961.01779</v>
      </c>
      <c r="D57" s="348">
        <f>ROUND(+C57*$E$9,5)</f>
        <v>18023.37763</v>
      </c>
    </row>
    <row r="58" spans="2:4" ht="8.25" customHeight="1">
      <c r="B58" s="388"/>
      <c r="C58" s="348"/>
      <c r="D58" s="352"/>
    </row>
    <row r="59" spans="2:4" ht="15" customHeight="1">
      <c r="B59" s="559" t="s">
        <v>16</v>
      </c>
      <c r="C59" s="552">
        <f>+C23+C15+C52</f>
        <v>672845.6674599999</v>
      </c>
      <c r="D59" s="552">
        <f>+D23+D15+D52</f>
        <v>2444448.30989</v>
      </c>
    </row>
    <row r="60" spans="2:4" ht="15" customHeight="1">
      <c r="B60" s="560"/>
      <c r="C60" s="553"/>
      <c r="D60" s="553"/>
    </row>
    <row r="61" spans="2:4" ht="7.5" customHeight="1">
      <c r="B61" s="107"/>
      <c r="C61" s="89"/>
      <c r="D61" s="89"/>
    </row>
    <row r="62" spans="1:7" s="109" customFormat="1" ht="15" customHeight="1">
      <c r="A62" s="64"/>
      <c r="B62" s="108" t="s">
        <v>114</v>
      </c>
      <c r="C62" s="499"/>
      <c r="D62" s="90"/>
      <c r="E62" s="64"/>
      <c r="F62" s="64"/>
      <c r="G62" s="64"/>
    </row>
    <row r="63" spans="2:4" ht="6.75" customHeight="1">
      <c r="B63" s="110"/>
      <c r="C63" s="204"/>
      <c r="D63" s="204"/>
    </row>
    <row r="64" spans="2:4" ht="15" customHeight="1">
      <c r="B64" s="91" t="s">
        <v>155</v>
      </c>
      <c r="C64" s="186"/>
      <c r="D64" s="186"/>
    </row>
    <row r="65" spans="2:4" ht="15" customHeight="1">
      <c r="B65" s="91" t="s">
        <v>156</v>
      </c>
      <c r="C65" s="91"/>
      <c r="D65" s="91"/>
    </row>
    <row r="66" spans="2:4" ht="15" customHeight="1">
      <c r="B66" s="91" t="s">
        <v>182</v>
      </c>
      <c r="C66" s="91"/>
      <c r="D66" s="91"/>
    </row>
    <row r="67" spans="1:7" ht="15" customHeight="1">
      <c r="A67" s="74"/>
      <c r="B67" s="356"/>
      <c r="C67" s="170"/>
      <c r="D67" s="170"/>
      <c r="F67" s="74"/>
      <c r="G67" s="74"/>
    </row>
    <row r="68" spans="1:7" ht="15" customHeight="1">
      <c r="A68" s="74"/>
      <c r="C68" s="91"/>
      <c r="D68" s="91"/>
      <c r="F68" s="74"/>
      <c r="G68" s="74"/>
    </row>
    <row r="69" spans="1:7" ht="15">
      <c r="A69" s="74"/>
      <c r="B69" s="408"/>
      <c r="C69" s="408"/>
      <c r="D69" s="408"/>
      <c r="E69" s="408"/>
      <c r="F69" s="74"/>
      <c r="G69" s="74"/>
    </row>
    <row r="70" spans="1:7" ht="15">
      <c r="A70" s="74"/>
      <c r="B70" s="408"/>
      <c r="C70" s="409"/>
      <c r="D70" s="408"/>
      <c r="E70" s="408"/>
      <c r="F70" s="74"/>
      <c r="G70" s="74"/>
    </row>
    <row r="71" spans="1:7" ht="15">
      <c r="A71" s="74"/>
      <c r="B71" s="410"/>
      <c r="C71" s="411"/>
      <c r="D71" s="411"/>
      <c r="E71" s="408"/>
      <c r="F71" s="74"/>
      <c r="G71" s="74"/>
    </row>
    <row r="72" spans="1:7" ht="15">
      <c r="A72" s="74"/>
      <c r="B72" s="408"/>
      <c r="C72" s="411"/>
      <c r="D72" s="411"/>
      <c r="E72" s="408"/>
      <c r="F72" s="74"/>
      <c r="G72" s="74"/>
    </row>
    <row r="73" spans="1:7" ht="18">
      <c r="A73" s="74"/>
      <c r="B73" s="86" t="s">
        <v>107</v>
      </c>
      <c r="C73" s="86"/>
      <c r="D73" s="86"/>
      <c r="F73" s="74"/>
      <c r="G73" s="74"/>
    </row>
    <row r="74" spans="1:7" ht="18">
      <c r="A74" s="74"/>
      <c r="B74" s="138" t="s">
        <v>259</v>
      </c>
      <c r="C74" s="138"/>
      <c r="D74" s="138"/>
      <c r="F74" s="74"/>
      <c r="G74" s="74"/>
    </row>
    <row r="75" spans="1:7" ht="15" customHeight="1">
      <c r="A75" s="74"/>
      <c r="B75" s="136" t="s">
        <v>66</v>
      </c>
      <c r="C75" s="136"/>
      <c r="D75" s="136"/>
      <c r="F75" s="74"/>
      <c r="G75" s="74"/>
    </row>
    <row r="76" spans="1:7" ht="15.75" customHeight="1">
      <c r="A76" s="74"/>
      <c r="B76" s="136" t="s">
        <v>84</v>
      </c>
      <c r="C76" s="136"/>
      <c r="D76" s="136"/>
      <c r="F76" s="74"/>
      <c r="G76" s="74"/>
    </row>
    <row r="77" spans="1:7" ht="15.75" customHeight="1">
      <c r="A77" s="74"/>
      <c r="B77" s="329" t="str">
        <f>+B9</f>
        <v>Al 30 de junio de 2023</v>
      </c>
      <c r="C77" s="329"/>
      <c r="D77" s="269"/>
      <c r="F77" s="74"/>
      <c r="G77" s="74"/>
    </row>
    <row r="78" spans="1:7" ht="7.5" customHeight="1">
      <c r="A78" s="74"/>
      <c r="B78" s="87"/>
      <c r="C78" s="87"/>
      <c r="D78" s="87"/>
      <c r="F78" s="74"/>
      <c r="G78" s="74"/>
    </row>
    <row r="79" spans="1:7" ht="15" customHeight="1">
      <c r="A79" s="74"/>
      <c r="B79" s="529" t="s">
        <v>103</v>
      </c>
      <c r="C79" s="532" t="s">
        <v>53</v>
      </c>
      <c r="D79" s="537" t="s">
        <v>134</v>
      </c>
      <c r="F79" s="74"/>
      <c r="G79" s="74"/>
    </row>
    <row r="80" spans="1:7" ht="13.5" customHeight="1">
      <c r="A80" s="74"/>
      <c r="B80" s="530"/>
      <c r="C80" s="533"/>
      <c r="D80" s="538"/>
      <c r="F80" s="74"/>
      <c r="G80" s="74"/>
    </row>
    <row r="81" spans="2:5" s="74" customFormat="1" ht="9" customHeight="1">
      <c r="B81" s="531"/>
      <c r="C81" s="534"/>
      <c r="D81" s="539"/>
      <c r="E81" s="63"/>
    </row>
    <row r="82" spans="2:4" s="74" customFormat="1" ht="11.25" customHeight="1" hidden="1">
      <c r="B82" s="88"/>
      <c r="C82" s="88"/>
      <c r="D82" s="106"/>
    </row>
    <row r="83" spans="2:4" s="74" customFormat="1" ht="18" customHeight="1" hidden="1">
      <c r="B83" s="73" t="s">
        <v>69</v>
      </c>
      <c r="C83" s="65">
        <f>+C84</f>
        <v>0</v>
      </c>
      <c r="D83" s="66">
        <f>+D84</f>
        <v>0</v>
      </c>
    </row>
    <row r="84" spans="2:4" s="74" customFormat="1" ht="15.75" customHeight="1" hidden="1">
      <c r="B84" s="67" t="s">
        <v>70</v>
      </c>
      <c r="C84" s="68">
        <f>+C85</f>
        <v>0</v>
      </c>
      <c r="D84" s="69">
        <f>+D85</f>
        <v>0</v>
      </c>
    </row>
    <row r="85" spans="2:4" s="74" customFormat="1" ht="16.5" customHeight="1" hidden="1">
      <c r="B85" s="70" t="s">
        <v>58</v>
      </c>
      <c r="C85" s="71">
        <v>0</v>
      </c>
      <c r="D85" s="72">
        <f>+C85/$E$9</f>
        <v>0</v>
      </c>
    </row>
    <row r="86" spans="2:4" s="74" customFormat="1" ht="9.75" customHeight="1">
      <c r="B86" s="111"/>
      <c r="C86" s="68"/>
      <c r="D86" s="69"/>
    </row>
    <row r="87" spans="2:4" s="74" customFormat="1" ht="18" customHeight="1">
      <c r="B87" s="383" t="s">
        <v>80</v>
      </c>
      <c r="C87" s="343">
        <f>+C89</f>
        <v>0</v>
      </c>
      <c r="D87" s="349">
        <f>+D89</f>
        <v>0</v>
      </c>
    </row>
    <row r="88" spans="2:4" s="74" customFormat="1" ht="9.75" customHeight="1">
      <c r="B88" s="383"/>
      <c r="C88" s="343"/>
      <c r="D88" s="349"/>
    </row>
    <row r="89" spans="2:4" s="74" customFormat="1" ht="18" customHeight="1">
      <c r="B89" s="389" t="s">
        <v>94</v>
      </c>
      <c r="C89" s="343">
        <v>0</v>
      </c>
      <c r="D89" s="349">
        <v>0</v>
      </c>
    </row>
    <row r="90" spans="2:4" s="74" customFormat="1" ht="12" customHeight="1">
      <c r="B90" s="384"/>
      <c r="C90" s="343"/>
      <c r="D90" s="349"/>
    </row>
    <row r="91" spans="2:4" s="74" customFormat="1" ht="18" customHeight="1">
      <c r="B91" s="383" t="s">
        <v>81</v>
      </c>
      <c r="C91" s="343">
        <f>+C93</f>
        <v>16831.63209</v>
      </c>
      <c r="D91" s="349">
        <f>+D93</f>
        <v>61149.31939</v>
      </c>
    </row>
    <row r="92" spans="2:4" s="74" customFormat="1" ht="9.75" customHeight="1">
      <c r="B92" s="383"/>
      <c r="C92" s="343"/>
      <c r="D92" s="349"/>
    </row>
    <row r="93" spans="2:4" s="74" customFormat="1" ht="18" customHeight="1">
      <c r="B93" s="389" t="s">
        <v>94</v>
      </c>
      <c r="C93" s="343">
        <f>+C95+C100+C103</f>
        <v>16831.63209</v>
      </c>
      <c r="D93" s="349">
        <f>+D95+D100+D103</f>
        <v>61149.31939</v>
      </c>
    </row>
    <row r="94" spans="2:4" s="74" customFormat="1" ht="7.5" customHeight="1">
      <c r="B94" s="384"/>
      <c r="C94" s="343"/>
      <c r="D94" s="349"/>
    </row>
    <row r="95" spans="2:4" s="74" customFormat="1" ht="15.75" customHeight="1">
      <c r="B95" s="355" t="s">
        <v>148</v>
      </c>
      <c r="C95" s="344">
        <f>SUM(C96:C98)</f>
        <v>3276.1468600000003</v>
      </c>
      <c r="D95" s="347">
        <f>SUM(D96:D98)</f>
        <v>11902.241549999999</v>
      </c>
    </row>
    <row r="96" spans="2:5" s="74" customFormat="1" ht="15.75" customHeight="1">
      <c r="B96" s="354" t="s">
        <v>157</v>
      </c>
      <c r="C96" s="345">
        <v>3275.21151</v>
      </c>
      <c r="D96" s="348">
        <f>ROUND(+C96*$E$9,5)</f>
        <v>11898.84342</v>
      </c>
      <c r="E96" s="63"/>
    </row>
    <row r="97" spans="2:5" s="74" customFormat="1" ht="15.75" customHeight="1">
      <c r="B97" s="354" t="s">
        <v>267</v>
      </c>
      <c r="C97" s="345">
        <v>0.93535</v>
      </c>
      <c r="D97" s="348">
        <f>ROUND(+C97*$E$9,5)</f>
        <v>3.39813</v>
      </c>
      <c r="E97" s="63"/>
    </row>
    <row r="98" spans="2:5" s="74" customFormat="1" ht="15.75" customHeight="1" hidden="1">
      <c r="B98" s="354" t="s">
        <v>271</v>
      </c>
      <c r="C98" s="345">
        <v>0</v>
      </c>
      <c r="D98" s="348">
        <f>ROUND(+C98*$E$9,5)</f>
        <v>0</v>
      </c>
      <c r="E98" s="63"/>
    </row>
    <row r="99" spans="2:4" s="74" customFormat="1" ht="7.5" customHeight="1">
      <c r="B99" s="388"/>
      <c r="C99" s="345"/>
      <c r="D99" s="348"/>
    </row>
    <row r="100" spans="2:4" s="74" customFormat="1" ht="15" customHeight="1">
      <c r="B100" s="355" t="s">
        <v>151</v>
      </c>
      <c r="C100" s="344">
        <f>SUM(C101:C101)</f>
        <v>13555.48523</v>
      </c>
      <c r="D100" s="347">
        <f>SUM(D101:D101)</f>
        <v>49247.07784</v>
      </c>
    </row>
    <row r="101" spans="2:5" s="74" customFormat="1" ht="15.75" customHeight="1">
      <c r="B101" s="354" t="s">
        <v>152</v>
      </c>
      <c r="C101" s="345">
        <v>13555.48523</v>
      </c>
      <c r="D101" s="348">
        <f>ROUND(+C101*$E$9,5)</f>
        <v>49247.07784</v>
      </c>
      <c r="E101" s="63"/>
    </row>
    <row r="102" spans="2:4" s="74" customFormat="1" ht="7.5" customHeight="1">
      <c r="B102" s="388"/>
      <c r="C102" s="345"/>
      <c r="D102" s="347"/>
    </row>
    <row r="103" spans="2:4" s="74" customFormat="1" ht="15.75" customHeight="1">
      <c r="B103" s="355" t="s">
        <v>158</v>
      </c>
      <c r="C103" s="344">
        <v>0</v>
      </c>
      <c r="D103" s="347">
        <v>0</v>
      </c>
    </row>
    <row r="104" spans="2:4" s="74" customFormat="1" ht="15.75" customHeight="1" hidden="1">
      <c r="B104" s="70" t="s">
        <v>127</v>
      </c>
      <c r="C104" s="345">
        <v>0</v>
      </c>
      <c r="D104" s="348">
        <f>+C104*$E$9</f>
        <v>0</v>
      </c>
    </row>
    <row r="105" spans="2:4" s="74" customFormat="1" ht="12" customHeight="1">
      <c r="B105" s="70"/>
      <c r="C105" s="345"/>
      <c r="D105" s="348"/>
    </row>
    <row r="106" spans="2:4" s="74" customFormat="1" ht="15.75" customHeight="1">
      <c r="B106" s="383" t="s">
        <v>240</v>
      </c>
      <c r="C106" s="343">
        <f>+C108</f>
        <v>0</v>
      </c>
      <c r="D106" s="349">
        <f>+D108</f>
        <v>0</v>
      </c>
    </row>
    <row r="107" spans="2:4" s="74" customFormat="1" ht="9.75" customHeight="1">
      <c r="B107" s="70"/>
      <c r="C107" s="345"/>
      <c r="D107" s="348"/>
    </row>
    <row r="108" spans="2:4" s="74" customFormat="1" ht="15.75" customHeight="1">
      <c r="B108" s="382" t="s">
        <v>94</v>
      </c>
      <c r="C108" s="343">
        <f>+C110</f>
        <v>0</v>
      </c>
      <c r="D108" s="349">
        <f>+D110</f>
        <v>0</v>
      </c>
    </row>
    <row r="109" spans="2:4" s="74" customFormat="1" ht="9.75" customHeight="1">
      <c r="B109" s="385"/>
      <c r="C109" s="343"/>
      <c r="D109" s="349"/>
    </row>
    <row r="110" spans="2:4" s="74" customFormat="1" ht="15.75" customHeight="1">
      <c r="B110" s="386" t="s">
        <v>241</v>
      </c>
      <c r="C110" s="344">
        <v>0</v>
      </c>
      <c r="D110" s="350">
        <v>0</v>
      </c>
    </row>
    <row r="111" spans="2:4" s="74" customFormat="1" ht="9.75" customHeight="1">
      <c r="B111" s="70"/>
      <c r="C111" s="345"/>
      <c r="D111" s="347"/>
    </row>
    <row r="112" spans="2:4" s="74" customFormat="1" ht="15" customHeight="1">
      <c r="B112" s="561" t="s">
        <v>16</v>
      </c>
      <c r="C112" s="552">
        <f>+C91+C87+C106</f>
        <v>16831.63209</v>
      </c>
      <c r="D112" s="552">
        <f>+D91+D87+D106</f>
        <v>61149.31939</v>
      </c>
    </row>
    <row r="113" spans="2:4" s="74" customFormat="1" ht="15" customHeight="1">
      <c r="B113" s="562"/>
      <c r="C113" s="553"/>
      <c r="D113" s="553"/>
    </row>
    <row r="114" spans="2:4" s="74" customFormat="1" ht="7.5" customHeight="1">
      <c r="B114" s="107"/>
      <c r="C114" s="89"/>
      <c r="D114" s="89"/>
    </row>
    <row r="115" spans="2:4" s="74" customFormat="1" ht="17.25" customHeight="1">
      <c r="B115" s="108" t="s">
        <v>114</v>
      </c>
      <c r="C115" s="478"/>
      <c r="D115" s="187"/>
    </row>
    <row r="116" spans="2:4" s="74" customFormat="1" ht="6.75" customHeight="1">
      <c r="B116" s="108"/>
      <c r="C116" s="89"/>
      <c r="D116" s="89"/>
    </row>
    <row r="117" spans="2:4" s="74" customFormat="1" ht="15">
      <c r="B117" s="508"/>
      <c r="C117" s="508"/>
      <c r="D117" s="508"/>
    </row>
    <row r="118" spans="2:4" s="74" customFormat="1" ht="15">
      <c r="B118" s="508"/>
      <c r="C118" s="508"/>
      <c r="D118" s="508"/>
    </row>
    <row r="119" spans="2:4" s="74" customFormat="1" ht="15">
      <c r="B119" s="408"/>
      <c r="C119" s="412"/>
      <c r="D119" s="412"/>
    </row>
    <row r="120" spans="2:4" s="74" customFormat="1" ht="15">
      <c r="B120" s="408"/>
      <c r="C120" s="401"/>
      <c r="D120" s="401"/>
    </row>
    <row r="121" spans="2:4" s="74" customFormat="1" ht="15">
      <c r="B121" s="408"/>
      <c r="C121" s="398"/>
      <c r="D121" s="398"/>
    </row>
    <row r="122" spans="2:4" s="74" customFormat="1" ht="15">
      <c r="B122" s="408"/>
      <c r="C122" s="408"/>
      <c r="D122" s="408"/>
    </row>
    <row r="123" spans="2:4" s="74" customFormat="1" ht="15">
      <c r="B123" s="408"/>
      <c r="C123" s="400"/>
      <c r="D123" s="400"/>
    </row>
    <row r="124" spans="2:4" s="74" customFormat="1" ht="15">
      <c r="B124" s="408"/>
      <c r="C124" s="408"/>
      <c r="D124" s="408"/>
    </row>
    <row r="125" spans="2:4" s="74" customFormat="1" ht="15">
      <c r="B125" s="408"/>
      <c r="C125" s="408"/>
      <c r="D125" s="408"/>
    </row>
    <row r="126" spans="2:4" s="74" customFormat="1" ht="15">
      <c r="B126" s="408"/>
      <c r="C126" s="408"/>
      <c r="D126" s="408"/>
    </row>
    <row r="127" spans="2:4" s="74" customFormat="1" ht="15">
      <c r="B127" s="408"/>
      <c r="C127" s="408"/>
      <c r="D127" s="408"/>
    </row>
    <row r="128" spans="2:4" s="74" customFormat="1" ht="15">
      <c r="B128" s="408"/>
      <c r="C128" s="408"/>
      <c r="D128" s="408"/>
    </row>
    <row r="129" spans="2:4" s="74" customFormat="1" ht="15">
      <c r="B129" s="408"/>
      <c r="C129" s="408"/>
      <c r="D129" s="408"/>
    </row>
    <row r="130" spans="2:4" s="74" customFormat="1" ht="15">
      <c r="B130" s="408"/>
      <c r="C130" s="408"/>
      <c r="D130" s="408"/>
    </row>
    <row r="131" spans="2:4" s="74" customFormat="1" ht="15">
      <c r="B131" s="408"/>
      <c r="C131" s="408"/>
      <c r="D131" s="408"/>
    </row>
    <row r="132" spans="2:4" s="74" customFormat="1" ht="15">
      <c r="B132" s="408"/>
      <c r="C132" s="408"/>
      <c r="D132" s="408"/>
    </row>
    <row r="133" spans="2:4" s="74" customFormat="1" ht="15">
      <c r="B133" s="408"/>
      <c r="C133" s="408"/>
      <c r="D133" s="408"/>
    </row>
    <row r="452" s="74" customFormat="1" ht="15">
      <c r="D452" s="112"/>
    </row>
  </sheetData>
  <sheetProtection/>
  <mergeCells count="14">
    <mergeCell ref="B117:D117"/>
    <mergeCell ref="B118:D118"/>
    <mergeCell ref="B11:B13"/>
    <mergeCell ref="C11:C13"/>
    <mergeCell ref="D11:D13"/>
    <mergeCell ref="B112:B113"/>
    <mergeCell ref="B79:B81"/>
    <mergeCell ref="C79:C81"/>
    <mergeCell ref="D79:D81"/>
    <mergeCell ref="C112:C113"/>
    <mergeCell ref="D112:D113"/>
    <mergeCell ref="B59:B60"/>
    <mergeCell ref="C59:C60"/>
    <mergeCell ref="D59:D60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2019-01-04T21:44:00Z</cp:lastPrinted>
  <dcterms:created xsi:type="dcterms:W3CDTF">2012-08-14T20:42:27Z</dcterms:created>
  <dcterms:modified xsi:type="dcterms:W3CDTF">2023-08-03T19:22:08Z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