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'DGRGL-C5'!$B$1:$D$119</definedName>
    <definedName name="_xlnm.Print_Area" localSheetId="9">'DGRGL-C6'!$A$1:$D$172</definedName>
    <definedName name="_xlnm.Print_Area" localSheetId="10">'DGRGL-C7'!$B$5:$N$45</definedName>
    <definedName name="_xlnm.Print_Area" localSheetId="1">'Portada'!$B$1:$H$36</definedName>
    <definedName name="_xlnm.Print_Area" localSheetId="2">'Resumen'!$B$1:$J$49</definedName>
    <definedName name="_xlnm.Print_Area" localSheetId="3">'Resumen-Gráficos'!$A$1:$O$53</definedName>
    <definedName name="Nueox">#REF!</definedName>
    <definedName name="nuevo">'DGRGL-C7'!$B$56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<sst xmlns="http://schemas.openxmlformats.org/spreadsheetml/2006/main" count="530" uniqueCount="324">
  <si>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</si>
  <si>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</si>
  <si>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</si>
  <si>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</si>
  <si>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</si>
  <si>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</si>
  <si>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</si>
  <si>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</si>
  <si>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</si>
  <si>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</si>
  <si>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</si>
  <si>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</si>
  <si>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</si>
  <si>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</si>
  <si>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</si>
  <si>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</si>
  <si>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</si>
  <si>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</si>
  <si>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</si>
  <si>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</si>
  <si>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</si>
  <si>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</si>
  <si>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</si>
  <si>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</si>
  <si>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</si>
  <si>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</si>
  <si>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</si>
  <si>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</si>
  <si>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</si>
  <si>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</si>
  <si>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</si>
  <si>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</si>
  <si>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</si>
  <si>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</si>
  <si>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</si>
  <si>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</si>
  <si>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</si>
  <si>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</si>
  <si>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</si>
  <si>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</si>
  <si>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</si>
  <si>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</si>
  <si>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</si>
  <si>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</si>
  <si>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ACREEDOR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</si>
  <si>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</si>
  <si>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</si>
  <si>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</si>
  <si>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</si>
  <si>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</si>
  <si>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</si>
  <si>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</si>
  <si>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</si>
  <si>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</si>
  <si>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</si>
  <si>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</si>
  <si>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</si>
  <si>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</si>
  <si>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</si>
  <si>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</si>
  <si>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</si>
  <si>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</si>
  <si>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</si>
  <si>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</si>
  <si>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</si>
  <si>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</si>
  <si>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</si>
  <si>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</si>
  <si>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</si>
  <si>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</si>
  <si>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</si>
  <si>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</si>
  <si>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</si>
  <si>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</si>
  <si>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</si>
  <si>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</si>
  <si>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</si>
  <si>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</si>
  <si>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</si>
  <si>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</si>
  <si>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</si>
  <si>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</si>
  <si>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</si>
  <si>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</si>
  <si>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</si>
  <si>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</si>
  <si>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</si>
  <si>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</si>
  <si>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</si>
  <si>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</si>
  <si>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</si>
  <si>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</si>
  <si>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</si>
  <si>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</si>
  <si>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</si>
  <si>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</si>
  <si>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</si>
  <si>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</si>
  <si>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</si>
  <si>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</si>
  <si>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</si>
  <si>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</si>
  <si>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</si>
  <si>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</si>
  <si>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</si>
  <si>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</si>
  <si>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</si>
  <si>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</si>
  <si>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</si>
  <si>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</si>
  <si>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</si>
  <si>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</si>
  <si>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</si>
  <si>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</si>
  <si>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</si>
  <si>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</si>
  <si>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</si>
  <si>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</si>
  <si>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</si>
  <si>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</si>
  <si>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</si>
  <si>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</si>
  <si>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</si>
  <si>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</si>
  <si>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</si>
  <si>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</si>
  <si>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</si>
  <si>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</si>
  <si>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Gobierno Regional de Arequipa </t>
  </si>
  <si>
    <t>Gobierno Regional de Piura</t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</si>
  <si>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</si>
  <si>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</si>
  <si>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</si>
  <si>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Gobierno Regional de Pasco</t>
  </si>
  <si>
    <t>Gobierno Regional de Junín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</si>
  <si>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</si>
  <si>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</si>
  <si>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</si>
  <si>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>a/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</si>
  <si>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</si>
  <si>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</si>
  <si>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</si>
  <si>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</si>
  <si>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</si>
  <si>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</si>
  <si>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</si>
  <si>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>Gobierno Regional de La Libertad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</si>
  <si>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</si>
  <si>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</si>
  <si>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</si>
  <si>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</si>
  <si>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</si>
  <si>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</si>
  <si>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</si>
  <si>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</si>
  <si>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</si>
  <si>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</si>
  <si>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</si>
  <si>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</si>
  <si>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</si>
  <si>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</si>
  <si>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</si>
  <si>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</si>
  <si>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</si>
  <si>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</si>
  <si>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</si>
  <si>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</si>
  <si>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</si>
  <si>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</si>
  <si>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</si>
  <si>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</si>
  <si>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</si>
  <si>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Banco Wiese Sudameris</t>
  </si>
  <si>
    <t>Scotiabank Peru S.A.A.</t>
  </si>
  <si>
    <t>Banco Financiero</t>
  </si>
  <si>
    <t>Banco Internacional del Perú</t>
  </si>
  <si>
    <t>Banca Estatal</t>
  </si>
  <si>
    <t>Banco de la Nación</t>
  </si>
  <si>
    <t>Banco Agropecuario</t>
  </si>
  <si>
    <r>
      <t xml:space="preserve">MEF  </t>
    </r>
    <r>
      <rPr>
        <b/>
        <sz val="8"/>
        <rFont val="Arial"/>
        <family val="2"/>
      </rPr>
      <t xml:space="preserve"> 4/ 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</si>
  <si>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</si>
  <si>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</si>
  <si>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</si>
  <si>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</si>
  <si>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 xml:space="preserve"> 3/  Operación de endeudamiento financiado por los dos Bancos para la Municipalidad de Lima; siendo el agente </t>
  </si>
  <si>
    <t xml:space="preserve">          administritativo y de garantías el BBVA Continental (sindicado).</t>
  </si>
  <si>
    <t xml:space="preserve"> 4/  Deuda entre sectores interinstitucionales.</t>
  </si>
  <si>
    <r>
      <t xml:space="preserve">MEF   </t>
    </r>
    <r>
      <rPr>
        <b/>
        <sz val="8"/>
        <rFont val="Arial"/>
        <family val="2"/>
      </rPr>
      <t xml:space="preserve">1/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</si>
  <si>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</si>
  <si>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t>Banco Internacional del Perù</t>
  </si>
  <si>
    <t>BBVA Banco Continental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</si>
  <si>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</si>
  <si>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</si>
  <si>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</si>
  <si>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</si>
  <si>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</si>
  <si>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</si>
  <si>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</si>
  <si>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</si>
  <si>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</si>
  <si>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BBVA Banco Continental - Sindicado   </t>
    </r>
    <r>
      <rPr>
        <b/>
        <sz val="8"/>
        <rFont val="Arial"/>
        <family val="2"/>
      </rPr>
      <t>3/</t>
    </r>
  </si>
  <si>
    <r>
      <t xml:space="preserve">MEF </t>
    </r>
    <r>
      <rPr>
        <sz val="8"/>
        <rFont val="Arial"/>
        <family val="2"/>
      </rPr>
      <t xml:space="preserve"> 1/</t>
    </r>
  </si>
  <si>
    <t>BBVA Banco Continental - Sindicado</t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</si>
  <si>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</si>
  <si>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</si>
  <si>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</si>
  <si>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</si>
  <si>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</si>
  <si>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</si>
  <si>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Ilabaya</t>
  </si>
  <si>
    <t>Municipalidad Provincial de Mariscal Nieto - Moquegua</t>
  </si>
  <si>
    <t>Municipalidad Distrital de Majes</t>
  </si>
  <si>
    <t>Municipalidad Provincial de Andahuaylas</t>
  </si>
  <si>
    <t>Municipalidad Provincial de Sullana</t>
  </si>
  <si>
    <t>Municipalidad Provincial de Chincheros</t>
  </si>
  <si>
    <t>Municipalidad Distrital de Ticlacayan</t>
  </si>
  <si>
    <t>Municipalidad Distrital de Ventanilla</t>
  </si>
  <si>
    <t>Municipalidad Distrital de Huayllay</t>
  </si>
  <si>
    <t>Municipalidad Provincial de Trujillo</t>
  </si>
  <si>
    <t>Municipalidad Distrital de Cayma</t>
  </si>
  <si>
    <t>Municipalidad Provincial de Huarmey</t>
  </si>
  <si>
    <t>Municipalidad Distrital de Pocollay</t>
  </si>
  <si>
    <t>Municipalidad Distrital de Tinyahuarco</t>
  </si>
  <si>
    <t>Municipalidad Distrital de Huachis</t>
  </si>
  <si>
    <t>Municipalidad Provincial de Morropon - Chulucanas</t>
  </si>
  <si>
    <t>Municipalidad Distrital de Haquira</t>
  </si>
  <si>
    <t>Municipalidad Distrital de Yarinacocha</t>
  </si>
  <si>
    <t>Municipalidad Distrital de Cerro Colorado</t>
  </si>
  <si>
    <t>Municipalidad Provincial de Islay - Mollendo</t>
  </si>
  <si>
    <t>Municipalidad Distrital de Islay</t>
  </si>
  <si>
    <t>Municipalidad Provincial de Huaraz</t>
  </si>
  <si>
    <t>Municipalidad Distrital de Belen</t>
  </si>
  <si>
    <t>Municipalidad Provincial de Oyon</t>
  </si>
  <si>
    <t>Municipalidad Provincial de Urubamba</t>
  </si>
  <si>
    <t>Municipalidad Provincial de Cajamarca</t>
  </si>
  <si>
    <t>Municipalidad Distrital de Pacllon</t>
  </si>
  <si>
    <t>Municipalidad Provincial de Canchis - Sicuani</t>
  </si>
  <si>
    <t>Municipalidad Distrital de Carumas</t>
  </si>
  <si>
    <t>Municipalidad Provincial de Chincha - Chincha Alta</t>
  </si>
  <si>
    <t>Municipalidad Provincial de Ucayali - Contamana</t>
  </si>
  <si>
    <t>Municipalidad Distrital de Grocio Prado</t>
  </si>
  <si>
    <t>Municipalidad Provincial de Tarma</t>
  </si>
  <si>
    <t>Municipalidad Distrital de Alto Pichigua</t>
  </si>
  <si>
    <t>Municipalidad Distrital de Colquioc</t>
  </si>
  <si>
    <t>Municipalidad Provincial de Quispicanchis - Urcos</t>
  </si>
  <si>
    <t>Municipalidad Distrital de Cotabambas</t>
  </si>
  <si>
    <t>Municipalidad Distrital de Chavin</t>
  </si>
  <si>
    <t>Municipalidad Distrital de Jacobo Hunter</t>
  </si>
  <si>
    <t>Municipalidad Provincial de Coronel Portillo</t>
  </si>
  <si>
    <t>Municipalidad Distrital de Acora</t>
  </si>
  <si>
    <t>Municipalidad Distrital de San Luis</t>
  </si>
  <si>
    <t>Municipalidad Distrital de La Brea</t>
  </si>
  <si>
    <t>Municipalidad Provincial de Hualgayoc - Bambamarca</t>
  </si>
  <si>
    <t>Municipalidad Distrital de Llumpa</t>
  </si>
  <si>
    <t>Municipalidad Distrital de Pampa Hermoza</t>
  </si>
  <si>
    <t>Municipalidad Distrital de Acraquia</t>
  </si>
  <si>
    <t>Municipalidad Distrital de Caynarachi</t>
  </si>
  <si>
    <t>Municipalidad Distrital de Lince</t>
  </si>
  <si>
    <t>Municipalidad Distrital de Lacabamba</t>
  </si>
  <si>
    <t>Municipalidad Distrital de Ate - Vitarte</t>
  </si>
  <si>
    <t>Municipalidad Provincial de San Pablo</t>
  </si>
  <si>
    <t>Municipalidad Distrital de Cusipata</t>
  </si>
  <si>
    <t>Municipalidad Provincial de Contumaza</t>
  </si>
  <si>
    <t>Municipalidad Distrital de Lalaquiz</t>
  </si>
  <si>
    <t>Municipalidad Distrital de Sachaca</t>
  </si>
  <si>
    <t>Municipalidad Distrital de Yauyucan</t>
  </si>
  <si>
    <t>Municipalidad Distrital de Castilla</t>
  </si>
  <si>
    <t>Municipalidad Distrital de Coishco</t>
  </si>
  <si>
    <t>Municipalidad Provincial del Callao</t>
  </si>
  <si>
    <t>Municipalidad Provincial de Utcubamba - Bagua Grande</t>
  </si>
  <si>
    <t>Municipalidad Provincial de Datem del Marañon</t>
  </si>
  <si>
    <t>Municipalidad Provincial de San Ignacio</t>
  </si>
  <si>
    <t>Municipalidad Distrital de Rio Tambo</t>
  </si>
  <si>
    <t>Municipalidad Distrital de La Esperanza</t>
  </si>
  <si>
    <t>Municipalidad Distrital de Pallpata</t>
  </si>
  <si>
    <t>Municipalidad Distrital de Sarayacu</t>
  </si>
  <si>
    <t>Municipalidad Distrital de Vinchos</t>
  </si>
  <si>
    <t>Municipalidad Provincial de Moho</t>
  </si>
  <si>
    <t>Municipalidad Distrital de Querocoto</t>
  </si>
  <si>
    <t>Municipalidad Distrital de Huayopata</t>
  </si>
  <si>
    <t>Municipalidad Distrital de Quiquijana</t>
  </si>
  <si>
    <t>Municipalidad Distrital de Wanchaq</t>
  </si>
  <si>
    <t>Municipalidad Distrital de San Jeronimo</t>
  </si>
  <si>
    <t>Municipalidad Distrital de Pinto Recodo</t>
  </si>
  <si>
    <t>Municipalidad Distrital de Jayanca</t>
  </si>
  <si>
    <t>Municipalidad Distrital de Suyo</t>
  </si>
  <si>
    <t>Municipalidad Distrital de La Perla</t>
  </si>
  <si>
    <t>Municipalidad Distrital de Llaylla</t>
  </si>
  <si>
    <t>Municipalidad Distrital de Llochegua</t>
  </si>
  <si>
    <t>Municipalidad Distrital de Chillia</t>
  </si>
  <si>
    <t>Municipalidad Distrital de Casa Grande</t>
  </si>
  <si>
    <t>Municipalidad Distrital de Trompeteros</t>
  </si>
  <si>
    <t>Municipalidad Distrital de Chupa</t>
  </si>
  <si>
    <t>Municipalidad Distrital de Rio Santiago</t>
  </si>
  <si>
    <t>Municipalidad Distrital de Daniel Alomia Robles</t>
  </si>
  <si>
    <t>Municipalidad Provincial de Churcampa</t>
  </si>
  <si>
    <t>Municipalidad Provincial de Lampa</t>
  </si>
  <si>
    <t>Municipalidad Distrital de Acos Vinchos</t>
  </si>
  <si>
    <t>Municipalidad Distrital de Llusco</t>
  </si>
  <si>
    <t>Municipalidad Distrital de Curahuasi</t>
  </si>
  <si>
    <t>Municipalidad Provincial de Paucartambo</t>
  </si>
  <si>
    <t>Municipalidad Distrital de San Nicolas</t>
  </si>
  <si>
    <t>Municipalidad Distrital de Lamay</t>
  </si>
  <si>
    <t>Municipalidad Distrital de Los Baños del Inca</t>
  </si>
  <si>
    <t>AL 31 DE MARZO DE 2017</t>
  </si>
  <si>
    <t>Al 31 de marzo de 2017</t>
  </si>
  <si>
    <t>SERVICIO ANUAL - POR TIPO DE DEUDA - PERÍODO: DE ABRIL 2017 AL 2040</t>
  </si>
  <si>
    <t>Gobierno Regional de Ica</t>
  </si>
  <si>
    <t>Municipalidad Distrital de Ciudad Nueva</t>
  </si>
  <si>
    <t>Municipalidad Distrital de Iparia</t>
  </si>
  <si>
    <t>Municipalidad Distrital de La Molina</t>
  </si>
  <si>
    <t xml:space="preserve">          - Tipo de Cambio del 31 de marzo de 2017. </t>
  </si>
  <si>
    <t xml:space="preserve"> a/  Servicio proyectado a partir del mes de abril de 2017.</t>
  </si>
  <si>
    <t>Período: De abril 2017 al 2040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</si>
  <si>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</si>
  <si>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</si>
  <si>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</si>
  <si>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</si>
  <si>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</si>
  <si>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</si>
  <si>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 xml:space="preserve">      con deuda menor a US$ 108 mil, se agrupan en "Otros" e incluye a 12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</si>
  <si>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36 entidades.</t>
    </r>
  </si>
  <si>
    <t xml:space="preserve">              (Millones de US dólares)</t>
  </si>
  <si>
    <t xml:space="preserve">         EVOLUCIÓN DE LA DEUDA DE GR-GL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</si>
</sst>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#,##0.000000000;[Red]\-#,##0.000000000"/>
    <numFmt numFmtId="191" formatCode="#,##0.000000000000000;[Red]\-#,##0.000000000000000"/>
    <numFmt numFmtId="192" formatCode="0.0000000"/>
    <numFmt numFmtId="193" formatCode="0.000000000"/>
    <numFmt numFmtId="194" formatCode="0.00000000000"/>
    <numFmt numFmtId="195" formatCode="0.000000000000"/>
    <numFmt numFmtId="196" formatCode="###,###,###,###.000"/>
    <numFmt numFmtId="197" formatCode="#,##0.00000;[Red]\-#,##0.00000"/>
    <numFmt numFmtId="198" formatCode="#,##0.00000000;[Red]\-#,##0.00000000"/>
    <numFmt numFmtId="199" formatCode="#,##0.0000000000;[Red]\-#,##0.0000000000"/>
    <numFmt numFmtId="200" formatCode="0.00000000000000"/>
    <numFmt numFmtId="201" formatCode="\-"/>
    <numFmt numFmtId="202" formatCode="###,###,###,###.0"/>
    <numFmt numFmtId="203" formatCode="#,##0.0000000;[Red]\-#,##0.0000000"/>
    <numFmt numFmtId="204" formatCode="###,###,###,###.0000000"/>
    <numFmt numFmtId="205" formatCode="_ * #,##0.0000000000_ ;_ * \-#,##0.0000000000_ ;_ * &quot;-&quot;??????????_ ;_ @_ "/>
    <numFmt numFmtId="206" formatCode="0.0000000000000"/>
    <numFmt numFmtId="207" formatCode="###,###,###,###.00000000"/>
    <numFmt numFmtId="208" formatCode="###,###,###,###.000000000"/>
    <numFmt numFmtId="209" formatCode="#,##0.000000;[Red]\-#,##0.000000"/>
    <numFmt numFmtId="210" formatCode="#,##0.00000000000;[Red]\-#,##0.00000000000"/>
    <numFmt numFmtId="211" formatCode="#,##0.000000000000;[Red]\-#,##0.000000000000"/>
    <numFmt numFmtId="212" formatCode="###,###,###,###.00000000000000"/>
    <numFmt numFmtId="213" formatCode="#,##0.00000000000000;[Red]\-#,##0.00000000000000"/>
    <numFmt numFmtId="214" formatCode="#,##0.0"/>
    <numFmt numFmtId="215" formatCode="0\.0%"/>
    <numFmt numFmtId="216" formatCode="mmm\-yy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4.35"/>
      <color indexed="8"/>
      <name val="Arial"/>
      <family val="2"/>
    </font>
    <font>
      <b/>
      <sz val="5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8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1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71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71" fontId="21" fillId="32" borderId="0" xfId="49" applyFont="1" applyFill="1" applyBorder="1" applyAlignment="1">
      <alignment vertical="center"/>
    </xf>
    <xf numFmtId="171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2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71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71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6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8" fontId="11" fillId="33" borderId="0" xfId="0" applyNumberFormat="1" applyFont="1" applyFill="1" applyAlignment="1">
      <alignment horizontal="center"/>
    </xf>
    <xf numFmtId="195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71" fontId="85" fillId="33" borderId="0" xfId="49" applyFont="1" applyFill="1" applyAlignment="1">
      <alignment horizontal="center"/>
    </xf>
    <xf numFmtId="171" fontId="8" fillId="0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2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4" fontId="2" fillId="33" borderId="0" xfId="49" applyNumberFormat="1" applyFont="1" applyFill="1" applyAlignment="1">
      <alignment vertical="center"/>
    </xf>
    <xf numFmtId="193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3" fontId="11" fillId="33" borderId="0" xfId="0" applyNumberFormat="1" applyFont="1" applyFill="1" applyAlignment="1">
      <alignment horizontal="center"/>
    </xf>
    <xf numFmtId="203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right" vertical="center"/>
    </xf>
    <xf numFmtId="210" fontId="11" fillId="33" borderId="0" xfId="0" applyNumberFormat="1" applyFont="1" applyFill="1" applyAlignment="1">
      <alignment horizontal="right" vertical="center"/>
    </xf>
    <xf numFmtId="197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2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3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5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4" fontId="12" fillId="33" borderId="0" xfId="0" applyNumberFormat="1" applyFont="1" applyFill="1" applyAlignment="1">
      <alignment/>
    </xf>
    <xf numFmtId="204" fontId="12" fillId="33" borderId="0" xfId="0" applyNumberFormat="1" applyFont="1" applyFill="1" applyAlignment="1">
      <alignment/>
    </xf>
    <xf numFmtId="192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71" fontId="2" fillId="32" borderId="0" xfId="49" applyFont="1" applyFill="1" applyBorder="1" applyAlignment="1">
      <alignment vertical="center"/>
    </xf>
    <xf numFmtId="193" fontId="2" fillId="32" borderId="0" xfId="49" applyNumberFormat="1" applyFont="1" applyFill="1" applyBorder="1" applyAlignment="1">
      <alignment vertical="center"/>
    </xf>
    <xf numFmtId="200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5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71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left" vertical="center" wrapText="1"/>
    </xf>
    <xf numFmtId="171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2" fontId="9" fillId="33" borderId="0" xfId="49" applyNumberFormat="1" applyFont="1" applyFill="1" applyBorder="1" applyAlignment="1">
      <alignment vertical="center"/>
    </xf>
    <xf numFmtId="193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3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193" fontId="6" fillId="33" borderId="0" xfId="49" applyNumberFormat="1" applyFont="1" applyFill="1" applyBorder="1" applyAlignment="1">
      <alignment vertical="center"/>
    </xf>
    <xf numFmtId="186" fontId="27" fillId="33" borderId="0" xfId="0" applyNumberFormat="1" applyFont="1" applyFill="1" applyBorder="1" applyAlignment="1">
      <alignment vertical="center" wrapText="1"/>
    </xf>
    <xf numFmtId="186" fontId="2" fillId="33" borderId="0" xfId="0" applyNumberFormat="1" applyFont="1" applyFill="1" applyBorder="1" applyAlignment="1">
      <alignment vertical="center"/>
    </xf>
    <xf numFmtId="0" fontId="17" fillId="32" borderId="14" xfId="0" applyFont="1" applyFill="1" applyBorder="1" applyAlignment="1">
      <alignment horizontal="left" vertical="center" textRotation="255" readingOrder="1"/>
    </xf>
    <xf numFmtId="171" fontId="2" fillId="33" borderId="0" xfId="49" applyFont="1" applyFill="1" applyBorder="1" applyAlignment="1">
      <alignment vertical="center"/>
    </xf>
    <xf numFmtId="192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3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2" fontId="2" fillId="32" borderId="0" xfId="0" applyNumberFormat="1" applyFont="1" applyFill="1" applyBorder="1" applyAlignment="1">
      <alignment vertical="center"/>
    </xf>
    <xf numFmtId="198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90" fontId="17" fillId="32" borderId="0" xfId="0" applyNumberFormat="1" applyFont="1" applyFill="1" applyAlignment="1">
      <alignment/>
    </xf>
    <xf numFmtId="197" fontId="17" fillId="32" borderId="0" xfId="0" applyNumberFormat="1" applyFont="1" applyFill="1" applyAlignment="1">
      <alignment/>
    </xf>
    <xf numFmtId="199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3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2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5" fontId="87" fillId="33" borderId="0" xfId="0" applyNumberFormat="1" applyFont="1" applyFill="1" applyBorder="1" applyAlignment="1">
      <alignment vertical="center"/>
    </xf>
    <xf numFmtId="193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2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9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3" fontId="67" fillId="33" borderId="0" xfId="0" applyNumberFormat="1" applyFont="1" applyFill="1" applyBorder="1" applyAlignment="1">
      <alignment horizontal="left"/>
    </xf>
    <xf numFmtId="198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90" fontId="67" fillId="33" borderId="0" xfId="0" applyNumberFormat="1" applyFont="1" applyFill="1" applyAlignment="1">
      <alignment/>
    </xf>
    <xf numFmtId="172" fontId="67" fillId="33" borderId="0" xfId="49" applyNumberFormat="1" applyFont="1" applyFill="1" applyAlignment="1">
      <alignment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1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71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90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0" fillId="0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0" fontId="29" fillId="33" borderId="0" xfId="46" applyFont="1" applyFill="1" applyAlignment="1" applyProtection="1">
      <alignment/>
      <protection/>
    </xf>
    <xf numFmtId="214" fontId="2" fillId="33" borderId="0" xfId="49" applyNumberFormat="1" applyFont="1" applyFill="1" applyBorder="1" applyAlignment="1">
      <alignment vertical="center"/>
    </xf>
    <xf numFmtId="214" fontId="6" fillId="33" borderId="25" xfId="49" applyNumberFormat="1" applyFont="1" applyFill="1" applyBorder="1" applyAlignment="1">
      <alignment vertical="center"/>
    </xf>
    <xf numFmtId="214" fontId="2" fillId="33" borderId="0" xfId="49" applyNumberFormat="1" applyFont="1" applyFill="1" applyBorder="1" applyAlignment="1">
      <alignment horizontal="right" vertical="center"/>
    </xf>
    <xf numFmtId="214" fontId="6" fillId="33" borderId="25" xfId="49" applyNumberFormat="1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30" fillId="33" borderId="26" xfId="0" applyFont="1" applyFill="1" applyBorder="1" applyAlignment="1">
      <alignment horizontal="right" vertical="center" indent="3"/>
    </xf>
    <xf numFmtId="214" fontId="2" fillId="33" borderId="0" xfId="0" applyNumberFormat="1" applyFont="1" applyFill="1" applyBorder="1" applyAlignment="1">
      <alignment vertical="center"/>
    </xf>
    <xf numFmtId="214" fontId="2" fillId="33" borderId="0" xfId="0" applyNumberFormat="1" applyFont="1" applyFill="1" applyBorder="1" applyAlignment="1">
      <alignment horizontal="right" vertical="center"/>
    </xf>
    <xf numFmtId="214" fontId="6" fillId="33" borderId="25" xfId="0" applyNumberFormat="1" applyFont="1" applyFill="1" applyBorder="1" applyAlignment="1">
      <alignment vertical="center"/>
    </xf>
    <xf numFmtId="0" fontId="30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175" fontId="2" fillId="33" borderId="0" xfId="0" applyNumberFormat="1" applyFont="1" applyFill="1" applyBorder="1" applyAlignment="1">
      <alignment horizontal="right" vertical="center" indent="3"/>
    </xf>
    <xf numFmtId="0" fontId="30" fillId="33" borderId="18" xfId="0" applyFont="1" applyFill="1" applyBorder="1" applyAlignment="1">
      <alignment horizontal="center" vertical="center"/>
    </xf>
    <xf numFmtId="214" fontId="2" fillId="33" borderId="25" xfId="49" applyNumberFormat="1" applyFont="1" applyFill="1" applyBorder="1" applyAlignment="1">
      <alignment vertical="center"/>
    </xf>
    <xf numFmtId="0" fontId="30" fillId="33" borderId="26" xfId="0" applyFont="1" applyFill="1" applyBorder="1" applyAlignment="1">
      <alignment horizontal="right" vertical="center" indent="2"/>
    </xf>
    <xf numFmtId="214" fontId="6" fillId="33" borderId="26" xfId="49" applyNumberFormat="1" applyFont="1" applyFill="1" applyBorder="1" applyAlignment="1">
      <alignment horizontal="right" vertical="center" indent="2"/>
    </xf>
    <xf numFmtId="21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4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3" fontId="93" fillId="32" borderId="0" xfId="0" applyNumberFormat="1" applyFont="1" applyFill="1" applyBorder="1" applyAlignment="1">
      <alignment horizontal="left" vertical="center" wrapText="1" readingOrder="1"/>
    </xf>
    <xf numFmtId="193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3" fontId="80" fillId="33" borderId="0" xfId="0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98" fontId="85" fillId="33" borderId="0" xfId="49" applyNumberFormat="1" applyFont="1" applyFill="1" applyBorder="1" applyAlignment="1">
      <alignment horizontal="right" vertical="center" indent="4"/>
    </xf>
    <xf numFmtId="0" fontId="80" fillId="33" borderId="0" xfId="0" applyFont="1" applyFill="1" applyBorder="1" applyAlignment="1">
      <alignment/>
    </xf>
    <xf numFmtId="190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90" fontId="85" fillId="33" borderId="0" xfId="0" applyNumberFormat="1" applyFont="1" applyFill="1" applyAlignment="1">
      <alignment/>
    </xf>
    <xf numFmtId="0" fontId="85" fillId="33" borderId="0" xfId="0" applyFont="1" applyFill="1" applyBorder="1" applyAlignment="1">
      <alignment/>
    </xf>
    <xf numFmtId="0" fontId="96" fillId="33" borderId="0" xfId="0" applyFont="1" applyFill="1" applyAlignment="1">
      <alignment horizontal="left" vertical="center"/>
    </xf>
    <xf numFmtId="211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9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1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6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2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190" fontId="80" fillId="33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216" fontId="2" fillId="33" borderId="19" xfId="0" applyNumberFormat="1" applyFont="1" applyFill="1" applyBorder="1" applyAlignment="1">
      <alignment horizontal="left" vertical="center" indent="8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3" fontId="17" fillId="33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33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6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0.9566997439218365</c:v>
                </c:pt>
                <c:pt idx="1">
                  <c:v>0.0433002560781635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5"/>
          <c:y val="0.137"/>
          <c:w val="0.623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5"/>
          <c:w val="0.9537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Resumen!$G$20:$G$31</c:f>
              <c:strCache>
                <c:ptCount val="12"/>
                <c:pt idx="0">
                  <c:v>MEF  1/</c:v>
                </c:pt>
                <c:pt idx="1">
                  <c:v>Banco de Comercio</c:v>
                </c:pt>
                <c:pt idx="2">
                  <c:v>BBVA Banco Continental - Sindicado</c:v>
                </c:pt>
                <c:pt idx="3">
                  <c:v>Banco Interamericano de Desarrollo (BID)</c:v>
                </c:pt>
                <c:pt idx="4">
                  <c:v>BBVA Banco Continental</c:v>
                </c:pt>
                <c:pt idx="5">
                  <c:v>Banco de la Nación</c:v>
                </c:pt>
                <c:pt idx="6">
                  <c:v>Banco Internacional de Reconstrucción y Fomento (BIRF)</c:v>
                </c:pt>
                <c:pt idx="7">
                  <c:v>Banco Internacional del Perú</c:v>
                </c:pt>
                <c:pt idx="8">
                  <c:v>Banco Agropecuario</c:v>
                </c:pt>
                <c:pt idx="9">
                  <c:v>Scotiabank Peru S.A.A.</c:v>
                </c:pt>
                <c:pt idx="10">
                  <c:v>Banco Wiese Sudameris</c:v>
                </c:pt>
                <c:pt idx="11">
                  <c:v>Banco Financiero</c:v>
                </c:pt>
              </c:strCache>
            </c:strRef>
          </c:cat>
          <c:val>
            <c:numRef>
              <c:f>Resumen!$J$20:$J$31</c:f>
              <c:numCache>
                <c:ptCount val="12"/>
                <c:pt idx="0">
                  <c:v>0.8027528438183577</c:v>
                </c:pt>
                <c:pt idx="1">
                  <c:v>0.05747906904809243</c:v>
                </c:pt>
                <c:pt idx="2">
                  <c:v>0.050276451603565316</c:v>
                </c:pt>
                <c:pt idx="3">
                  <c:v>0.030965831442488198</c:v>
                </c:pt>
                <c:pt idx="4">
                  <c:v>0.021502692171770216</c:v>
                </c:pt>
                <c:pt idx="5">
                  <c:v>0.01862605022080565</c:v>
                </c:pt>
                <c:pt idx="6">
                  <c:v>0.012334424635522789</c:v>
                </c:pt>
                <c:pt idx="7">
                  <c:v>0.0036456642693032475</c:v>
                </c:pt>
                <c:pt idx="8">
                  <c:v>0.0007545105025581926</c:v>
                </c:pt>
                <c:pt idx="9">
                  <c:v>0.0006425211962707906</c:v>
                </c:pt>
                <c:pt idx="10">
                  <c:v>0.0007179580373988522</c:v>
                </c:pt>
                <c:pt idx="11">
                  <c:v>0.00030198305386652655</c:v>
                </c:pt>
              </c:numCache>
            </c:numRef>
          </c:val>
        </c:ser>
        <c:gapWidth val="100"/>
        <c:axId val="21555296"/>
        <c:axId val="59779937"/>
      </c:barChart>
      <c:catAx>
        <c:axId val="21555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55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0.5572220178840851</c:v>
                </c:pt>
                <c:pt idx="1">
                  <c:v>0.44277798211591485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0.7706605301048659</c:v>
                </c:pt>
                <c:pt idx="1">
                  <c:v>0.1106955824957345</c:v>
                </c:pt>
                <c:pt idx="2">
                  <c:v>0.10473406921893424</c:v>
                </c:pt>
                <c:pt idx="3">
                  <c:v>0.013909818180465288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0.9761780728766906</c:v>
                </c:pt>
                <c:pt idx="1">
                  <c:v>0.023821927123309355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4,3%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0.8027528438187352</c:v>
                </c:pt>
                <c:pt idx="1">
                  <c:v>0.15394690010250736</c:v>
                </c:pt>
                <c:pt idx="2">
                  <c:v>0.043300256078757274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25"/>
          <c:w val="0.765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42795</c:v>
                </c:pt>
              </c:strCache>
            </c:strRef>
          </c:cat>
          <c:val>
            <c:numRef>
              <c:f>Resumen!$H$40:$H$48</c:f>
              <c:numCache>
                <c:ptCount val="9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37.83822535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42795</c:v>
                </c:pt>
              </c:strCache>
            </c:strRef>
          </c:cat>
          <c:val>
            <c:numRef>
              <c:f>Resumen!$I$40:$I$48</c:f>
              <c:numCache>
                <c:ptCount val="9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836.01862393</c:v>
                </c:pt>
              </c:numCache>
            </c:numRef>
          </c:val>
        </c:ser>
        <c:overlap val="-25"/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36699"/>
        <c:crosses val="autoZero"/>
        <c:auto val="1"/>
        <c:lblOffset val="100"/>
        <c:tickLblSkip val="2"/>
        <c:noMultiLvlLbl val="0"/>
      </c:catAx>
      <c:valAx>
        <c:axId val="10336699"/>
        <c:scaling>
          <c:orientation val="minMax"/>
        </c:scaling>
        <c:axPos val="l"/>
        <c:delete val="1"/>
        <c:majorTickMark val="out"/>
        <c:minorTickMark val="none"/>
        <c:tickLblPos val="nextTo"/>
        <c:crossAx val="114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3885"/>
          <c:w val="0.1912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'DGRGL-C7'!$B$15:$C$41</c:f>
              <c:multiLvlStrCache/>
            </c:multiLvlStrRef>
          </c:cat>
          <c:val>
            <c:numRef>
              <c:f>'DGRGL-C7'!$J$15:$J$38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'DGRGL-C7'!$B$15:$B$38</c:f>
              <c:numCache/>
            </c:numRef>
          </c:cat>
          <c:val>
            <c:numRef>
              <c:f>'DGRGL-C7'!$M$15:$M$38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'DGRGL-C7'!$B$15:$B$38</c:f>
              <c:numCache/>
            </c:numRef>
          </c:cat>
          <c:val>
            <c:numRef>
              <c:f>'DGRGL-C7'!$G$15:$G$38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66261"/>
        <c:crosses val="autoZero"/>
        <c:auto val="1"/>
        <c:lblOffset val="100"/>
        <c:tickLblSkip val="2"/>
        <c:tickMarkSkip val="2"/>
        <c:noMultiLvlLbl val="0"/>
      </c:catAx>
      <c:valAx>
        <c:axId val="3196626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142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375"/>
          <c:h val="0.239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32017.xls#Indice!B6" /><Relationship Id="rId5" Type="http://schemas.openxmlformats.org/officeDocument/2006/relationships/hyperlink" Target="#Reporte_Deuda_GRGL_3103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jpeg" /><Relationship Id="rId11" Type="http://schemas.openxmlformats.org/officeDocument/2006/relationships/hyperlink" Target="#Reporte_Deuda_GRGL_31032017.xls#Indice!B6" /><Relationship Id="rId12" Type="http://schemas.openxmlformats.org/officeDocument/2006/relationships/hyperlink" Target="#Reporte_Deuda_GRGL_3103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32017.xls#Indice!B6" /><Relationship Id="rId5" Type="http://schemas.openxmlformats.org/officeDocument/2006/relationships/hyperlink" Target="#Reporte_Deuda_GRGL_31032017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32017.xls#Indice!B6" /><Relationship Id="rId4" Type="http://schemas.openxmlformats.org/officeDocument/2006/relationships/hyperlink" Target="#Reporte_Deuda_GRGL_3103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43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57150</xdr:rowOff>
    </xdr:to>
    <xdr:graphicFrame>
      <xdr:nvGraphicFramePr>
        <xdr:cNvPr id="2" name="4 Gráfico"/>
        <xdr:cNvGraphicFramePr/>
      </xdr:nvGraphicFramePr>
      <xdr:xfrm>
        <a:off x="10372725" y="2219325"/>
        <a:ext cx="6677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428625</xdr:colOff>
      <xdr:row>0</xdr:row>
      <xdr:rowOff>123825</xdr:rowOff>
    </xdr:from>
    <xdr:to>
      <xdr:col>9</xdr:col>
      <xdr:colOff>819150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600075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143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6</xdr:col>
      <xdr:colOff>447675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8572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715000"/>
        <a:ext cx="74866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342900</xdr:colOff>
      <xdr:row>53</xdr:row>
      <xdr:rowOff>133350</xdr:rowOff>
    </xdr:to>
    <xdr:graphicFrame>
      <xdr:nvGraphicFramePr>
        <xdr:cNvPr id="9" name="11 Gráfico"/>
        <xdr:cNvGraphicFramePr/>
      </xdr:nvGraphicFramePr>
      <xdr:xfrm>
        <a:off x="371475" y="9715500"/>
        <a:ext cx="5667375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6</xdr:col>
      <xdr:colOff>9525</xdr:colOff>
      <xdr:row>0</xdr:row>
      <xdr:rowOff>76200</xdr:rowOff>
    </xdr:from>
    <xdr:to>
      <xdr:col>6</xdr:col>
      <xdr:colOff>400050</xdr:colOff>
      <xdr:row>2</xdr:row>
      <xdr:rowOff>76200</xdr:rowOff>
    </xdr:to>
    <xdr:pic>
      <xdr:nvPicPr>
        <xdr:cNvPr id="10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76200"/>
          <a:ext cx="3905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228600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552450</xdr:colOff>
      <xdr:row>0</xdr:row>
      <xdr:rowOff>95250</xdr:rowOff>
    </xdr:from>
    <xdr:to>
      <xdr:col>3</xdr:col>
      <xdr:colOff>933450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52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96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95250</xdr:rowOff>
    </xdr:from>
    <xdr:to>
      <xdr:col>4</xdr:col>
      <xdr:colOff>142875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55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85725</xdr:rowOff>
    </xdr:from>
    <xdr:to>
      <xdr:col>4</xdr:col>
      <xdr:colOff>95250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57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295275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8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83" t="s">
        <v>12</v>
      </c>
      <c r="C6" s="483"/>
      <c r="D6" s="483"/>
      <c r="E6" s="483"/>
      <c r="F6" s="483"/>
      <c r="G6" s="483"/>
      <c r="H6" s="483"/>
      <c r="I6" s="483"/>
      <c r="J6" s="483"/>
      <c r="K6" s="117"/>
      <c r="L6" s="117"/>
    </row>
    <row r="7" spans="2:12" ht="24.75" customHeight="1">
      <c r="B7" s="484" t="s">
        <v>304</v>
      </c>
      <c r="C7" s="484"/>
      <c r="D7" s="484"/>
      <c r="E7" s="484"/>
      <c r="F7" s="484"/>
      <c r="G7" s="484"/>
      <c r="H7" s="484"/>
      <c r="I7" s="484"/>
      <c r="J7" s="484"/>
      <c r="K7" s="117"/>
      <c r="L7" s="117"/>
    </row>
    <row r="8" spans="2:12" ht="19.5" customHeight="1">
      <c r="B8" s="216"/>
      <c r="C8" s="216"/>
      <c r="D8" s="76"/>
      <c r="E8" s="217"/>
      <c r="F8" s="217"/>
      <c r="G8" s="218"/>
      <c r="H8" s="218"/>
      <c r="I8" s="117"/>
      <c r="J8" s="117"/>
      <c r="K8" s="117"/>
      <c r="L8" s="117"/>
    </row>
    <row r="9" spans="2:12" ht="19.5" customHeight="1">
      <c r="B9" s="80"/>
      <c r="C9" s="80"/>
      <c r="D9" s="482" t="s">
        <v>51</v>
      </c>
      <c r="E9" s="482"/>
      <c r="F9" s="482"/>
      <c r="G9" s="482"/>
      <c r="H9" s="482"/>
      <c r="I9" s="482"/>
      <c r="J9" s="482"/>
      <c r="K9" s="117"/>
      <c r="L9" s="117"/>
    </row>
    <row r="10" spans="2:12" ht="19.5" customHeight="1">
      <c r="B10" s="117"/>
      <c r="C10" s="80"/>
      <c r="D10" s="482" t="s">
        <v>314</v>
      </c>
      <c r="E10" s="482"/>
      <c r="F10" s="482"/>
      <c r="G10" s="482"/>
      <c r="H10" s="482"/>
      <c r="I10" s="482"/>
      <c r="J10" s="482"/>
      <c r="K10" s="117"/>
      <c r="L10" s="117"/>
    </row>
    <row r="11" spans="2:10" ht="19.5" customHeight="1">
      <c r="B11" s="117"/>
      <c r="C11" s="80"/>
      <c r="D11" s="482" t="s">
        <v>315</v>
      </c>
      <c r="E11" s="482"/>
      <c r="F11" s="482"/>
      <c r="G11" s="482"/>
      <c r="H11" s="482"/>
      <c r="I11" s="482"/>
      <c r="J11" s="482"/>
    </row>
    <row r="12" spans="2:10" ht="9.75" customHeight="1">
      <c r="B12" s="117"/>
      <c r="C12" s="80"/>
      <c r="D12" s="341"/>
      <c r="E12" s="217"/>
      <c r="F12" s="217"/>
      <c r="G12" s="218"/>
      <c r="H12" s="218"/>
      <c r="I12" s="117"/>
      <c r="J12" s="117"/>
    </row>
    <row r="13" spans="2:11" ht="19.5" customHeight="1">
      <c r="B13" s="3" t="s">
        <v>18</v>
      </c>
      <c r="C13" s="3" t="s">
        <v>1</v>
      </c>
      <c r="D13" s="486" t="s">
        <v>142</v>
      </c>
      <c r="E13" s="486"/>
      <c r="F13" s="486"/>
      <c r="G13" s="486"/>
      <c r="H13" s="486"/>
      <c r="I13" s="486"/>
      <c r="J13" s="486"/>
      <c r="K13" s="472"/>
    </row>
    <row r="14" spans="2:11" ht="19.5" customHeight="1">
      <c r="B14" s="3" t="s">
        <v>19</v>
      </c>
      <c r="C14" s="3" t="s">
        <v>1</v>
      </c>
      <c r="D14" s="482" t="s">
        <v>83</v>
      </c>
      <c r="E14" s="482"/>
      <c r="F14" s="482"/>
      <c r="G14" s="482"/>
      <c r="H14" s="482"/>
      <c r="I14" s="482"/>
      <c r="J14" s="482"/>
      <c r="K14" s="472"/>
    </row>
    <row r="15" spans="2:11" ht="19.5" customHeight="1">
      <c r="B15" s="3" t="s">
        <v>20</v>
      </c>
      <c r="C15" s="3" t="s">
        <v>1</v>
      </c>
      <c r="D15" s="485" t="s">
        <v>53</v>
      </c>
      <c r="E15" s="485"/>
      <c r="F15" s="485"/>
      <c r="G15" s="485"/>
      <c r="H15" s="485"/>
      <c r="I15" s="485"/>
      <c r="J15" s="485"/>
      <c r="K15" s="472"/>
    </row>
    <row r="16" spans="2:11" ht="19.5" customHeight="1">
      <c r="B16" s="3" t="s">
        <v>21</v>
      </c>
      <c r="C16" s="3" t="s">
        <v>1</v>
      </c>
      <c r="D16" s="482" t="s">
        <v>111</v>
      </c>
      <c r="E16" s="482"/>
      <c r="F16" s="482"/>
      <c r="G16" s="482"/>
      <c r="H16" s="482"/>
      <c r="I16" s="482"/>
      <c r="J16" s="482"/>
      <c r="K16" s="472"/>
    </row>
    <row r="17" spans="2:11" ht="19.5" customHeight="1">
      <c r="B17" s="3" t="s">
        <v>22</v>
      </c>
      <c r="C17" s="3" t="s">
        <v>1</v>
      </c>
      <c r="D17" s="482" t="s">
        <v>89</v>
      </c>
      <c r="E17" s="482"/>
      <c r="F17" s="482"/>
      <c r="G17" s="482"/>
      <c r="H17" s="482"/>
      <c r="I17" s="482"/>
      <c r="J17" s="482"/>
      <c r="K17" s="472"/>
    </row>
    <row r="18" spans="2:11" ht="19.5" customHeight="1">
      <c r="B18" s="3" t="s">
        <v>23</v>
      </c>
      <c r="C18" s="3" t="s">
        <v>1</v>
      </c>
      <c r="D18" s="482" t="s">
        <v>110</v>
      </c>
      <c r="E18" s="482"/>
      <c r="F18" s="482"/>
      <c r="G18" s="482"/>
      <c r="H18" s="482"/>
      <c r="I18" s="482"/>
      <c r="J18" s="482"/>
      <c r="K18" s="472"/>
    </row>
    <row r="19" spans="2:11" ht="19.5" customHeight="1">
      <c r="B19" s="3" t="s">
        <v>109</v>
      </c>
      <c r="C19" s="3" t="s">
        <v>1</v>
      </c>
      <c r="D19" s="482" t="s">
        <v>306</v>
      </c>
      <c r="E19" s="482"/>
      <c r="F19" s="482"/>
      <c r="G19" s="482"/>
      <c r="H19" s="482"/>
      <c r="I19" s="482"/>
      <c r="J19" s="482"/>
      <c r="K19" s="482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032017.xls#Portada!B6" display="PORTADA"/>
    <hyperlink ref="D10:J10" location="Reporte_Deuda_GRGL_31032017.xls#Resumen!B5" display="RESUMEN"/>
    <hyperlink ref="D11:J11" location="Reporte_Deuda_GRGL_31032017.xls#'Resumen-Gráficos'!B5" display="RESUMEN DE GRÁFICOS"/>
    <hyperlink ref="D13:J13" location="Reporte_Deuda_GRGL_31032017.xls#'DGRGL-C1'!B5" display="POR TIPO DE DEUDA Y SECTOR INSTITUCIONAL"/>
    <hyperlink ref="D14:J14" location="Reporte_Deuda_GRGL_31032017.xls#'DGRGL-C2'!B5" display="POR PLAZO Y SECTOR INSTITUCIONAL"/>
    <hyperlink ref="D15:J15" location="Reporte_Deuda_GRGL_31032017.xls#'DGRGL-C3'!B5" display="POR TIPO DE INSTRUMENTO Y SECTOR INSTITUCIONAL"/>
    <hyperlink ref="D16:J16" location="Reporte_Deuda_GRGL_31032017.xls#'DGRGL-C4'!B5" display="POR TIPO DE MONEDA Y SECTOR INSTITUCIONAL"/>
    <hyperlink ref="D17:J17" location="Reporte_Deuda_GRGL_31032017.xls#'DGRGL-C5'!B5" display="POR SECTOR INSTITUCIONAL Y ACREEDOR"/>
    <hyperlink ref="D18:J18" location="Reporte_Deuda_GRGL_31032017.xls#'DGRGL-C6'!B5" display="POR SECTOR INSTITUCIONAL Y DEUDOR"/>
    <hyperlink ref="D19:K19" location="Reporte_Deuda_GRGL_31032017.xls#'DGRGL-C7'!B5" display="SERVICIO ANUAL - POR TIPO DE DEUDA - PERÍODO: DE MARZO 2017 AL 2040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83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41" t="s">
        <v>108</v>
      </c>
      <c r="C6" s="141"/>
      <c r="D6" s="141"/>
    </row>
    <row r="7" spans="2:4" ht="15.75" customHeight="1">
      <c r="B7" s="139" t="s">
        <v>65</v>
      </c>
      <c r="C7" s="139"/>
      <c r="D7" s="139"/>
    </row>
    <row r="8" spans="2:4" ht="15.75" customHeight="1">
      <c r="B8" s="139" t="s">
        <v>110</v>
      </c>
      <c r="C8" s="139"/>
      <c r="D8" s="139"/>
    </row>
    <row r="9" spans="2:5" ht="15" customHeight="1">
      <c r="B9" s="348" t="str">
        <f>+'DGRGL-C1'!B9</f>
        <v>Al 31 de marzo de 2017</v>
      </c>
      <c r="C9" s="348"/>
      <c r="D9" s="291"/>
      <c r="E9" s="334">
        <f>+Portada!I34</f>
        <v>3.249</v>
      </c>
    </row>
    <row r="10" spans="2:4" ht="7.5" customHeight="1">
      <c r="B10" s="292"/>
      <c r="C10" s="292"/>
      <c r="D10" s="292"/>
    </row>
    <row r="11" spans="2:4" ht="12" customHeight="1">
      <c r="B11" s="544" t="s">
        <v>102</v>
      </c>
      <c r="C11" s="547" t="s">
        <v>52</v>
      </c>
      <c r="D11" s="550" t="s">
        <v>154</v>
      </c>
    </row>
    <row r="12" spans="2:4" ht="12" customHeight="1">
      <c r="B12" s="545"/>
      <c r="C12" s="548"/>
      <c r="D12" s="551"/>
    </row>
    <row r="13" spans="2:4" ht="12" customHeight="1">
      <c r="B13" s="546"/>
      <c r="C13" s="549"/>
      <c r="D13" s="552"/>
    </row>
    <row r="14" spans="2:4" ht="9.75" customHeight="1">
      <c r="B14" s="98"/>
      <c r="C14" s="92"/>
      <c r="D14" s="99"/>
    </row>
    <row r="15" spans="2:4" ht="20.25" customHeight="1">
      <c r="B15" s="100" t="s">
        <v>124</v>
      </c>
      <c r="C15" s="95">
        <f>SUM(C17:C28)</f>
        <v>485713.36632</v>
      </c>
      <c r="D15" s="104">
        <f>SUM(D17:D28)</f>
        <v>1578082.72719</v>
      </c>
    </row>
    <row r="16" spans="2:4" ht="7.5" customHeight="1">
      <c r="B16" s="101"/>
      <c r="C16" s="95"/>
      <c r="D16" s="104"/>
    </row>
    <row r="17" spans="2:4" ht="15.75" customHeight="1">
      <c r="B17" s="420" t="s">
        <v>128</v>
      </c>
      <c r="C17" s="378">
        <v>159127.17745999998</v>
      </c>
      <c r="D17" s="380">
        <f aca="true" t="shared" si="0" ref="D17:D28">ROUND(+C17*$E$9,5)</f>
        <v>517004.19957</v>
      </c>
    </row>
    <row r="18" spans="2:4" ht="15.75" customHeight="1">
      <c r="B18" s="420" t="s">
        <v>105</v>
      </c>
      <c r="C18" s="378">
        <v>70252.90810999999</v>
      </c>
      <c r="D18" s="380">
        <f t="shared" si="0"/>
        <v>228251.69845</v>
      </c>
    </row>
    <row r="19" spans="2:4" ht="15.75" customHeight="1">
      <c r="B19" s="420" t="s">
        <v>106</v>
      </c>
      <c r="C19" s="378">
        <v>67456.85476</v>
      </c>
      <c r="D19" s="380">
        <f t="shared" si="0"/>
        <v>219167.32112</v>
      </c>
    </row>
    <row r="20" spans="2:4" ht="15.75" customHeight="1">
      <c r="B20" s="420" t="s">
        <v>103</v>
      </c>
      <c r="C20" s="378">
        <v>52796.29942</v>
      </c>
      <c r="D20" s="380">
        <f t="shared" si="0"/>
        <v>171535.17682</v>
      </c>
    </row>
    <row r="21" spans="2:4" ht="15.75" customHeight="1">
      <c r="B21" s="420" t="s">
        <v>104</v>
      </c>
      <c r="C21" s="378">
        <v>44123.040310000004</v>
      </c>
      <c r="D21" s="380">
        <f t="shared" si="0"/>
        <v>143355.75797</v>
      </c>
    </row>
    <row r="22" spans="2:4" ht="15.75" customHeight="1">
      <c r="B22" s="420" t="s">
        <v>113</v>
      </c>
      <c r="C22" s="378">
        <v>33418.4207</v>
      </c>
      <c r="D22" s="380">
        <f t="shared" si="0"/>
        <v>108576.44885</v>
      </c>
    </row>
    <row r="23" spans="2:4" ht="15.75" customHeight="1">
      <c r="B23" s="420" t="s">
        <v>140</v>
      </c>
      <c r="C23" s="378">
        <v>17439.66914</v>
      </c>
      <c r="D23" s="380">
        <f t="shared" si="0"/>
        <v>56661.48504</v>
      </c>
    </row>
    <row r="24" spans="2:4" ht="15.75" customHeight="1">
      <c r="B24" s="420" t="s">
        <v>146</v>
      </c>
      <c r="C24" s="378">
        <v>15809.98925</v>
      </c>
      <c r="D24" s="380">
        <f t="shared" si="0"/>
        <v>51366.65507</v>
      </c>
    </row>
    <row r="25" spans="2:4" ht="15.75" customHeight="1">
      <c r="B25" s="420" t="s">
        <v>133</v>
      </c>
      <c r="C25" s="378">
        <v>12281.28605</v>
      </c>
      <c r="D25" s="380">
        <f t="shared" si="0"/>
        <v>39901.89838</v>
      </c>
    </row>
    <row r="26" spans="2:4" ht="15.75" customHeight="1">
      <c r="B26" s="420" t="s">
        <v>134</v>
      </c>
      <c r="C26" s="378">
        <v>7534.93413</v>
      </c>
      <c r="D26" s="380">
        <f t="shared" si="0"/>
        <v>24481.00099</v>
      </c>
    </row>
    <row r="27" spans="2:4" ht="15.75" customHeight="1">
      <c r="B27" s="420" t="s">
        <v>129</v>
      </c>
      <c r="C27" s="378">
        <v>2854.67071</v>
      </c>
      <c r="D27" s="380">
        <f t="shared" si="0"/>
        <v>9274.82514</v>
      </c>
    </row>
    <row r="28" spans="2:4" ht="15.75" customHeight="1">
      <c r="B28" s="420" t="s">
        <v>307</v>
      </c>
      <c r="C28" s="378">
        <v>2618.1162799999997</v>
      </c>
      <c r="D28" s="380">
        <f t="shared" si="0"/>
        <v>8506.25979</v>
      </c>
    </row>
    <row r="29" spans="2:4" ht="15" customHeight="1">
      <c r="B29" s="78"/>
      <c r="C29" s="379"/>
      <c r="D29" s="381"/>
    </row>
    <row r="30" spans="2:4" ht="20.25" customHeight="1">
      <c r="B30" s="102" t="s">
        <v>125</v>
      </c>
      <c r="C30" s="95">
        <f>SUM(C32:C94)</f>
        <v>367326.5287800001</v>
      </c>
      <c r="D30" s="95">
        <f>SUM(D32:D94)</f>
        <v>1193091.235570001</v>
      </c>
    </row>
    <row r="31" spans="2:4" ht="7.5" customHeight="1">
      <c r="B31" s="103"/>
      <c r="C31" s="95"/>
      <c r="D31" s="104"/>
    </row>
    <row r="32" spans="2:4" ht="15.75" customHeight="1">
      <c r="B32" s="420" t="s">
        <v>208</v>
      </c>
      <c r="C32" s="378">
        <f>107203.38255+37838.22535</f>
        <v>145041.6079</v>
      </c>
      <c r="D32" s="380">
        <f aca="true" t="shared" si="1" ref="D32:D63">ROUND(+C32*$E$9,5)</f>
        <v>471240.18407</v>
      </c>
    </row>
    <row r="33" spans="2:9" s="189" customFormat="1" ht="15.75" customHeight="1">
      <c r="B33" s="420" t="s">
        <v>209</v>
      </c>
      <c r="C33" s="378">
        <v>33379.26087</v>
      </c>
      <c r="D33" s="380">
        <f t="shared" si="1"/>
        <v>108449.21857</v>
      </c>
      <c r="E33" s="75"/>
      <c r="F33" s="75"/>
      <c r="G33" s="75"/>
      <c r="H33" s="75"/>
      <c r="I33" s="75"/>
    </row>
    <row r="34" spans="2:9" s="189" customFormat="1" ht="15.75" customHeight="1">
      <c r="B34" s="420" t="s">
        <v>210</v>
      </c>
      <c r="C34" s="378">
        <v>21994.872620000002</v>
      </c>
      <c r="D34" s="380">
        <f t="shared" si="1"/>
        <v>71461.34114</v>
      </c>
      <c r="E34" s="75"/>
      <c r="F34" s="75"/>
      <c r="G34" s="75"/>
      <c r="H34" s="75"/>
      <c r="I34" s="75"/>
    </row>
    <row r="35" spans="1:9" s="232" customFormat="1" ht="15.75" customHeight="1">
      <c r="A35" s="78"/>
      <c r="B35" s="420" t="s">
        <v>211</v>
      </c>
      <c r="C35" s="378">
        <v>17511.64542</v>
      </c>
      <c r="D35" s="380">
        <f t="shared" si="1"/>
        <v>56895.33597</v>
      </c>
      <c r="E35" s="75"/>
      <c r="F35" s="75"/>
      <c r="G35" s="75"/>
      <c r="H35" s="75"/>
      <c r="I35" s="75"/>
    </row>
    <row r="36" spans="1:9" s="232" customFormat="1" ht="15.75" customHeight="1">
      <c r="A36" s="78"/>
      <c r="B36" s="420" t="s">
        <v>212</v>
      </c>
      <c r="C36" s="378">
        <v>13865.16738</v>
      </c>
      <c r="D36" s="380">
        <f t="shared" si="1"/>
        <v>45047.92882</v>
      </c>
      <c r="E36" s="75"/>
      <c r="F36" s="75"/>
      <c r="G36" s="75"/>
      <c r="H36" s="75"/>
      <c r="I36" s="75"/>
    </row>
    <row r="37" spans="1:9" s="232" customFormat="1" ht="15.75" customHeight="1">
      <c r="A37" s="78"/>
      <c r="B37" s="420" t="s">
        <v>213</v>
      </c>
      <c r="C37" s="378">
        <v>10749.59425</v>
      </c>
      <c r="D37" s="380">
        <f t="shared" si="1"/>
        <v>34925.43172</v>
      </c>
      <c r="E37" s="75"/>
      <c r="F37" s="75"/>
      <c r="G37" s="75"/>
      <c r="H37" s="75"/>
      <c r="I37" s="75"/>
    </row>
    <row r="38" spans="1:9" s="232" customFormat="1" ht="15.75" customHeight="1">
      <c r="A38" s="78"/>
      <c r="B38" s="420" t="s">
        <v>214</v>
      </c>
      <c r="C38" s="378">
        <v>9033.046779999999</v>
      </c>
      <c r="D38" s="380">
        <f t="shared" si="1"/>
        <v>29348.36899</v>
      </c>
      <c r="E38" s="75"/>
      <c r="F38" s="75"/>
      <c r="G38" s="75"/>
      <c r="H38" s="75"/>
      <c r="I38" s="75"/>
    </row>
    <row r="39" spans="1:9" s="232" customFormat="1" ht="15.75" customHeight="1">
      <c r="A39" s="78"/>
      <c r="B39" s="420" t="s">
        <v>215</v>
      </c>
      <c r="C39" s="378">
        <v>8877.29379</v>
      </c>
      <c r="D39" s="380">
        <f t="shared" si="1"/>
        <v>28842.32752</v>
      </c>
      <c r="E39" s="75"/>
      <c r="F39" s="75"/>
      <c r="G39" s="75"/>
      <c r="H39" s="75"/>
      <c r="I39" s="75"/>
    </row>
    <row r="40" spans="1:9" s="232" customFormat="1" ht="15.75" customHeight="1">
      <c r="A40" s="78"/>
      <c r="B40" s="420" t="s">
        <v>217</v>
      </c>
      <c r="C40" s="378">
        <v>8343.21316</v>
      </c>
      <c r="D40" s="380">
        <f t="shared" si="1"/>
        <v>27107.09956</v>
      </c>
      <c r="E40" s="75"/>
      <c r="F40" s="75"/>
      <c r="G40" s="75"/>
      <c r="H40" s="75"/>
      <c r="I40" s="75"/>
    </row>
    <row r="41" spans="1:9" s="232" customFormat="1" ht="15.75" customHeight="1">
      <c r="A41" s="78"/>
      <c r="B41" s="420" t="s">
        <v>218</v>
      </c>
      <c r="C41" s="378">
        <v>7585.281349999999</v>
      </c>
      <c r="D41" s="380">
        <f t="shared" si="1"/>
        <v>24644.57911</v>
      </c>
      <c r="E41" s="75"/>
      <c r="F41" s="75"/>
      <c r="G41" s="75"/>
      <c r="H41" s="75"/>
      <c r="I41" s="75"/>
    </row>
    <row r="42" spans="1:9" s="232" customFormat="1" ht="15.75" customHeight="1">
      <c r="A42" s="78"/>
      <c r="B42" s="420" t="s">
        <v>216</v>
      </c>
      <c r="C42" s="378">
        <v>7482.99012</v>
      </c>
      <c r="D42" s="380">
        <f t="shared" si="1"/>
        <v>24312.2349</v>
      </c>
      <c r="E42" s="75"/>
      <c r="F42" s="75"/>
      <c r="G42" s="75"/>
      <c r="H42" s="75"/>
      <c r="I42" s="75"/>
    </row>
    <row r="43" spans="1:9" s="232" customFormat="1" ht="15.75" customHeight="1">
      <c r="A43" s="78"/>
      <c r="B43" s="420" t="s">
        <v>219</v>
      </c>
      <c r="C43" s="378">
        <v>6158.09476</v>
      </c>
      <c r="D43" s="380">
        <f t="shared" si="1"/>
        <v>20007.64988</v>
      </c>
      <c r="E43" s="75"/>
      <c r="F43" s="75"/>
      <c r="G43" s="75"/>
      <c r="H43" s="75"/>
      <c r="I43" s="75"/>
    </row>
    <row r="44" spans="1:9" s="232" customFormat="1" ht="15.75" customHeight="1">
      <c r="A44" s="78"/>
      <c r="B44" s="420" t="s">
        <v>220</v>
      </c>
      <c r="C44" s="378">
        <v>5728.16908</v>
      </c>
      <c r="D44" s="380">
        <f t="shared" si="1"/>
        <v>18610.82134</v>
      </c>
      <c r="E44" s="75"/>
      <c r="F44" s="75"/>
      <c r="G44" s="75"/>
      <c r="H44" s="75"/>
      <c r="I44" s="75"/>
    </row>
    <row r="45" spans="1:9" s="232" customFormat="1" ht="15.75" customHeight="1">
      <c r="A45" s="78"/>
      <c r="B45" s="420" t="s">
        <v>221</v>
      </c>
      <c r="C45" s="378">
        <v>5367.57345</v>
      </c>
      <c r="D45" s="380">
        <f t="shared" si="1"/>
        <v>17439.24614</v>
      </c>
      <c r="E45" s="75"/>
      <c r="F45" s="75"/>
      <c r="G45" s="75"/>
      <c r="H45" s="75"/>
      <c r="I45" s="75"/>
    </row>
    <row r="46" spans="1:9" s="232" customFormat="1" ht="15.75" customHeight="1">
      <c r="A46" s="78"/>
      <c r="B46" s="420" t="s">
        <v>222</v>
      </c>
      <c r="C46" s="378">
        <v>4830.397309999999</v>
      </c>
      <c r="D46" s="380">
        <f t="shared" si="1"/>
        <v>15693.96086</v>
      </c>
      <c r="E46" s="75"/>
      <c r="F46" s="75"/>
      <c r="G46" s="75"/>
      <c r="H46" s="75"/>
      <c r="I46" s="75"/>
    </row>
    <row r="47" spans="1:9" s="232" customFormat="1" ht="15.75" customHeight="1">
      <c r="A47" s="78"/>
      <c r="B47" s="420" t="s">
        <v>225</v>
      </c>
      <c r="C47" s="378">
        <v>4369.90303</v>
      </c>
      <c r="D47" s="380">
        <f t="shared" si="1"/>
        <v>14197.81494</v>
      </c>
      <c r="E47" s="75"/>
      <c r="F47" s="75"/>
      <c r="G47" s="75"/>
      <c r="H47" s="75"/>
      <c r="I47" s="75"/>
    </row>
    <row r="48" spans="1:9" s="232" customFormat="1" ht="15.75" customHeight="1">
      <c r="A48" s="78"/>
      <c r="B48" s="420" t="s">
        <v>224</v>
      </c>
      <c r="C48" s="378">
        <v>4366.79508</v>
      </c>
      <c r="D48" s="380">
        <f t="shared" si="1"/>
        <v>14187.71721</v>
      </c>
      <c r="E48" s="75"/>
      <c r="F48" s="75"/>
      <c r="G48" s="75"/>
      <c r="H48" s="75"/>
      <c r="I48" s="75"/>
    </row>
    <row r="49" spans="1:9" s="232" customFormat="1" ht="15.75" customHeight="1">
      <c r="A49" s="78"/>
      <c r="B49" s="420" t="s">
        <v>226</v>
      </c>
      <c r="C49" s="378">
        <v>4252.80219</v>
      </c>
      <c r="D49" s="380">
        <f t="shared" si="1"/>
        <v>13817.35432</v>
      </c>
      <c r="E49" s="75"/>
      <c r="F49" s="75"/>
      <c r="G49" s="75"/>
      <c r="H49" s="75"/>
      <c r="I49" s="75"/>
    </row>
    <row r="50" spans="1:9" s="232" customFormat="1" ht="15.75" customHeight="1">
      <c r="A50" s="78"/>
      <c r="B50" s="420" t="s">
        <v>227</v>
      </c>
      <c r="C50" s="378">
        <v>3916.53771</v>
      </c>
      <c r="D50" s="380">
        <f t="shared" si="1"/>
        <v>12724.83102</v>
      </c>
      <c r="E50" s="75"/>
      <c r="F50" s="75"/>
      <c r="G50" s="75"/>
      <c r="H50" s="75"/>
      <c r="I50" s="75"/>
    </row>
    <row r="51" spans="1:9" s="232" customFormat="1" ht="15.75" customHeight="1">
      <c r="A51" s="78"/>
      <c r="B51" s="420" t="s">
        <v>228</v>
      </c>
      <c r="C51" s="378">
        <v>3159.1384700000003</v>
      </c>
      <c r="D51" s="380">
        <f t="shared" si="1"/>
        <v>10264.04089</v>
      </c>
      <c r="E51" s="75"/>
      <c r="F51" s="75"/>
      <c r="G51" s="75"/>
      <c r="H51" s="75"/>
      <c r="I51" s="75"/>
    </row>
    <row r="52" spans="1:9" s="232" customFormat="1" ht="15.75" customHeight="1">
      <c r="A52" s="78"/>
      <c r="B52" s="420" t="s">
        <v>230</v>
      </c>
      <c r="C52" s="378">
        <v>2849.26425</v>
      </c>
      <c r="D52" s="380">
        <f t="shared" si="1"/>
        <v>9257.25955</v>
      </c>
      <c r="E52" s="75"/>
      <c r="F52" s="75"/>
      <c r="G52" s="75"/>
      <c r="H52" s="75"/>
      <c r="I52" s="75"/>
    </row>
    <row r="53" spans="1:9" s="232" customFormat="1" ht="15.75" customHeight="1">
      <c r="A53" s="78"/>
      <c r="B53" s="420" t="s">
        <v>229</v>
      </c>
      <c r="C53" s="378">
        <v>2754.5337799999998</v>
      </c>
      <c r="D53" s="380">
        <f t="shared" si="1"/>
        <v>8949.48025</v>
      </c>
      <c r="E53" s="75"/>
      <c r="F53" s="75"/>
      <c r="G53" s="75"/>
      <c r="H53" s="75"/>
      <c r="I53" s="75"/>
    </row>
    <row r="54" spans="1:9" s="232" customFormat="1" ht="15.75" customHeight="1">
      <c r="A54" s="78"/>
      <c r="B54" s="420" t="s">
        <v>223</v>
      </c>
      <c r="C54" s="378">
        <v>2518.74222</v>
      </c>
      <c r="D54" s="380">
        <f t="shared" si="1"/>
        <v>8183.39347</v>
      </c>
      <c r="E54" s="75"/>
      <c r="F54" s="75"/>
      <c r="G54" s="75"/>
      <c r="H54" s="75"/>
      <c r="I54" s="75"/>
    </row>
    <row r="55" spans="1:9" s="232" customFormat="1" ht="15.75" customHeight="1">
      <c r="A55" s="78"/>
      <c r="B55" s="420" t="s">
        <v>231</v>
      </c>
      <c r="C55" s="378">
        <v>2511.1291800000004</v>
      </c>
      <c r="D55" s="380">
        <f t="shared" si="1"/>
        <v>8158.65871</v>
      </c>
      <c r="E55" s="75"/>
      <c r="F55" s="75"/>
      <c r="G55" s="75"/>
      <c r="H55" s="75"/>
      <c r="I55" s="75"/>
    </row>
    <row r="56" spans="1:7" s="232" customFormat="1" ht="15.75" customHeight="1">
      <c r="A56" s="78"/>
      <c r="B56" s="420" t="s">
        <v>232</v>
      </c>
      <c r="C56" s="378">
        <v>2401.1160299999997</v>
      </c>
      <c r="D56" s="380">
        <f t="shared" si="1"/>
        <v>7801.22598</v>
      </c>
      <c r="E56" s="233"/>
      <c r="F56" s="233"/>
      <c r="G56" s="233"/>
    </row>
    <row r="57" spans="1:7" s="232" customFormat="1" ht="15.75" customHeight="1">
      <c r="A57" s="78"/>
      <c r="B57" s="420" t="s">
        <v>234</v>
      </c>
      <c r="C57" s="378">
        <v>2192.05564</v>
      </c>
      <c r="D57" s="380">
        <f t="shared" si="1"/>
        <v>7121.98877</v>
      </c>
      <c r="E57" s="233"/>
      <c r="F57" s="233"/>
      <c r="G57" s="233"/>
    </row>
    <row r="58" spans="1:7" s="232" customFormat="1" ht="15.75" customHeight="1">
      <c r="A58" s="78"/>
      <c r="B58" s="420" t="s">
        <v>233</v>
      </c>
      <c r="C58" s="378">
        <v>2125.07707</v>
      </c>
      <c r="D58" s="380">
        <f t="shared" si="1"/>
        <v>6904.3754</v>
      </c>
      <c r="E58" s="233"/>
      <c r="F58" s="233"/>
      <c r="G58" s="233"/>
    </row>
    <row r="59" spans="1:7" s="232" customFormat="1" ht="15.75" customHeight="1">
      <c r="A59" s="78"/>
      <c r="B59" s="420" t="s">
        <v>238</v>
      </c>
      <c r="C59" s="378">
        <v>1915.46146</v>
      </c>
      <c r="D59" s="380">
        <f t="shared" si="1"/>
        <v>6223.33428</v>
      </c>
      <c r="E59" s="233"/>
      <c r="F59" s="233"/>
      <c r="G59" s="233"/>
    </row>
    <row r="60" spans="1:7" s="232" customFormat="1" ht="15.75" customHeight="1">
      <c r="A60" s="78"/>
      <c r="B60" s="420" t="s">
        <v>235</v>
      </c>
      <c r="C60" s="378">
        <v>1913.36816</v>
      </c>
      <c r="D60" s="380">
        <f t="shared" si="1"/>
        <v>6216.53315</v>
      </c>
      <c r="E60" s="233"/>
      <c r="F60" s="233"/>
      <c r="G60" s="233"/>
    </row>
    <row r="61" spans="1:7" s="232" customFormat="1" ht="15.75" customHeight="1">
      <c r="A61" s="78"/>
      <c r="B61" s="420" t="s">
        <v>308</v>
      </c>
      <c r="C61" s="378">
        <v>1735.89104</v>
      </c>
      <c r="D61" s="380">
        <f t="shared" si="1"/>
        <v>5639.90999</v>
      </c>
      <c r="E61" s="233"/>
      <c r="F61" s="233"/>
      <c r="G61" s="233"/>
    </row>
    <row r="62" spans="1:7" s="232" customFormat="1" ht="15.75" customHeight="1">
      <c r="A62" s="78"/>
      <c r="B62" s="420" t="s">
        <v>239</v>
      </c>
      <c r="C62" s="378">
        <v>1553.8283600000002</v>
      </c>
      <c r="D62" s="380">
        <f t="shared" si="1"/>
        <v>5048.38834</v>
      </c>
      <c r="E62" s="233"/>
      <c r="F62" s="233"/>
      <c r="G62" s="233"/>
    </row>
    <row r="63" spans="1:7" s="232" customFormat="1" ht="15.75" customHeight="1">
      <c r="A63" s="78"/>
      <c r="B63" s="420" t="s">
        <v>237</v>
      </c>
      <c r="C63" s="378">
        <v>1348.87972</v>
      </c>
      <c r="D63" s="380">
        <f t="shared" si="1"/>
        <v>4382.51021</v>
      </c>
      <c r="E63" s="233"/>
      <c r="F63" s="233"/>
      <c r="G63" s="233"/>
    </row>
    <row r="64" spans="1:7" s="232" customFormat="1" ht="15.75" customHeight="1">
      <c r="A64" s="78"/>
      <c r="B64" s="420" t="s">
        <v>236</v>
      </c>
      <c r="C64" s="378">
        <v>1298.36355</v>
      </c>
      <c r="D64" s="380">
        <f aca="true" t="shared" si="2" ref="D64:D94">ROUND(+C64*$E$9,5)</f>
        <v>4218.38317</v>
      </c>
      <c r="E64" s="233"/>
      <c r="F64" s="233"/>
      <c r="G64" s="233"/>
    </row>
    <row r="65" spans="1:7" s="232" customFormat="1" ht="15.75" customHeight="1">
      <c r="A65" s="78"/>
      <c r="B65" s="420" t="s">
        <v>241</v>
      </c>
      <c r="C65" s="378">
        <v>1115.7188700000002</v>
      </c>
      <c r="D65" s="380">
        <f t="shared" si="2"/>
        <v>3624.97061</v>
      </c>
      <c r="E65" s="233"/>
      <c r="F65" s="233"/>
      <c r="G65" s="233"/>
    </row>
    <row r="66" spans="1:7" s="232" customFormat="1" ht="15.75" customHeight="1">
      <c r="A66" s="78"/>
      <c r="B66" s="420" t="s">
        <v>242</v>
      </c>
      <c r="C66" s="378">
        <v>1030.99668</v>
      </c>
      <c r="D66" s="380">
        <f t="shared" si="2"/>
        <v>3349.70821</v>
      </c>
      <c r="E66" s="233"/>
      <c r="F66" s="233"/>
      <c r="G66" s="233"/>
    </row>
    <row r="67" spans="1:7" s="232" customFormat="1" ht="15.75" customHeight="1">
      <c r="A67" s="78"/>
      <c r="B67" s="420" t="s">
        <v>243</v>
      </c>
      <c r="C67" s="378">
        <v>952.13724</v>
      </c>
      <c r="D67" s="380">
        <f t="shared" si="2"/>
        <v>3093.49389</v>
      </c>
      <c r="E67" s="233"/>
      <c r="F67" s="233"/>
      <c r="G67" s="233"/>
    </row>
    <row r="68" spans="1:7" s="232" customFormat="1" ht="15.75" customHeight="1">
      <c r="A68" s="78"/>
      <c r="B68" s="420" t="s">
        <v>244</v>
      </c>
      <c r="C68" s="378">
        <v>857.9217199999999</v>
      </c>
      <c r="D68" s="380">
        <f t="shared" si="2"/>
        <v>2787.38767</v>
      </c>
      <c r="E68" s="233"/>
      <c r="F68" s="233"/>
      <c r="G68" s="233"/>
    </row>
    <row r="69" spans="1:7" s="232" customFormat="1" ht="15.75" customHeight="1">
      <c r="A69" s="78"/>
      <c r="B69" s="420" t="s">
        <v>245</v>
      </c>
      <c r="C69" s="378">
        <v>832.73997</v>
      </c>
      <c r="D69" s="380">
        <f t="shared" si="2"/>
        <v>2705.57216</v>
      </c>
      <c r="E69" s="233"/>
      <c r="F69" s="233"/>
      <c r="G69" s="233"/>
    </row>
    <row r="70" spans="1:7" s="232" customFormat="1" ht="15.75" customHeight="1">
      <c r="A70" s="78"/>
      <c r="B70" s="420" t="s">
        <v>246</v>
      </c>
      <c r="C70" s="378">
        <v>796.27199</v>
      </c>
      <c r="D70" s="380">
        <f t="shared" si="2"/>
        <v>2587.0877</v>
      </c>
      <c r="E70" s="233"/>
      <c r="F70" s="233"/>
      <c r="G70" s="233"/>
    </row>
    <row r="71" spans="1:7" s="232" customFormat="1" ht="15.75" customHeight="1">
      <c r="A71" s="78"/>
      <c r="B71" s="420" t="s">
        <v>247</v>
      </c>
      <c r="C71" s="378">
        <v>690.14258</v>
      </c>
      <c r="D71" s="380">
        <f t="shared" si="2"/>
        <v>2242.27324</v>
      </c>
      <c r="E71" s="233"/>
      <c r="F71" s="233"/>
      <c r="G71" s="233"/>
    </row>
    <row r="72" spans="1:7" s="232" customFormat="1" ht="15.75" customHeight="1">
      <c r="A72" s="78"/>
      <c r="B72" s="420" t="s">
        <v>267</v>
      </c>
      <c r="C72" s="378">
        <v>607.00559</v>
      </c>
      <c r="D72" s="380">
        <f t="shared" si="2"/>
        <v>1972.16116</v>
      </c>
      <c r="E72" s="233"/>
      <c r="F72" s="233"/>
      <c r="G72" s="233"/>
    </row>
    <row r="73" spans="1:7" s="232" customFormat="1" ht="15.75" customHeight="1">
      <c r="A73" s="78"/>
      <c r="B73" s="420" t="s">
        <v>250</v>
      </c>
      <c r="C73" s="378">
        <v>605.49222</v>
      </c>
      <c r="D73" s="380">
        <f t="shared" si="2"/>
        <v>1967.24422</v>
      </c>
      <c r="E73" s="233"/>
      <c r="F73" s="233"/>
      <c r="G73" s="233"/>
    </row>
    <row r="74" spans="1:7" s="232" customFormat="1" ht="15.75" customHeight="1">
      <c r="A74" s="78"/>
      <c r="B74" s="420" t="s">
        <v>252</v>
      </c>
      <c r="C74" s="378">
        <v>590.84365</v>
      </c>
      <c r="D74" s="380">
        <f t="shared" si="2"/>
        <v>1919.65102</v>
      </c>
      <c r="E74" s="233"/>
      <c r="F74" s="233"/>
      <c r="G74" s="233"/>
    </row>
    <row r="75" spans="1:7" s="232" customFormat="1" ht="15.75" customHeight="1">
      <c r="A75" s="78"/>
      <c r="B75" s="420" t="s">
        <v>249</v>
      </c>
      <c r="C75" s="378">
        <v>576.8586899999999</v>
      </c>
      <c r="D75" s="380">
        <f t="shared" si="2"/>
        <v>1874.21388</v>
      </c>
      <c r="E75" s="233"/>
      <c r="F75" s="233"/>
      <c r="G75" s="233"/>
    </row>
    <row r="76" spans="1:7" s="232" customFormat="1" ht="15.75" customHeight="1">
      <c r="A76" s="78"/>
      <c r="B76" s="420" t="s">
        <v>253</v>
      </c>
      <c r="C76" s="378">
        <v>516.97402</v>
      </c>
      <c r="D76" s="380">
        <f t="shared" si="2"/>
        <v>1679.64859</v>
      </c>
      <c r="E76" s="233"/>
      <c r="F76" s="233"/>
      <c r="G76" s="233"/>
    </row>
    <row r="77" spans="1:7" s="232" customFormat="1" ht="15.75" customHeight="1">
      <c r="A77" s="78"/>
      <c r="B77" s="420" t="s">
        <v>251</v>
      </c>
      <c r="C77" s="378">
        <v>479.57047</v>
      </c>
      <c r="D77" s="380">
        <f t="shared" si="2"/>
        <v>1558.12446</v>
      </c>
      <c r="E77" s="233"/>
      <c r="F77" s="233"/>
      <c r="G77" s="233"/>
    </row>
    <row r="78" spans="1:7" s="232" customFormat="1" ht="15.75" customHeight="1">
      <c r="A78" s="78"/>
      <c r="B78" s="420" t="s">
        <v>254</v>
      </c>
      <c r="C78" s="378">
        <v>433.79271</v>
      </c>
      <c r="D78" s="380">
        <f t="shared" si="2"/>
        <v>1409.39251</v>
      </c>
      <c r="E78" s="233"/>
      <c r="F78" s="233"/>
      <c r="G78" s="233"/>
    </row>
    <row r="79" spans="1:7" s="232" customFormat="1" ht="15.75" customHeight="1">
      <c r="A79" s="78"/>
      <c r="B79" s="420" t="s">
        <v>255</v>
      </c>
      <c r="C79" s="378">
        <v>422.38657</v>
      </c>
      <c r="D79" s="380">
        <f t="shared" si="2"/>
        <v>1372.33397</v>
      </c>
      <c r="E79" s="233"/>
      <c r="F79" s="233"/>
      <c r="G79" s="233"/>
    </row>
    <row r="80" spans="1:7" s="232" customFormat="1" ht="15.75" customHeight="1">
      <c r="A80" s="78"/>
      <c r="B80" s="420" t="s">
        <v>256</v>
      </c>
      <c r="C80" s="378">
        <v>371.94872999999995</v>
      </c>
      <c r="D80" s="380">
        <f t="shared" si="2"/>
        <v>1208.46142</v>
      </c>
      <c r="E80" s="233"/>
      <c r="F80" s="233"/>
      <c r="G80" s="233"/>
    </row>
    <row r="81" spans="1:7" s="232" customFormat="1" ht="15.75" customHeight="1">
      <c r="A81" s="78"/>
      <c r="B81" s="420" t="s">
        <v>258</v>
      </c>
      <c r="C81" s="378">
        <v>369.53081</v>
      </c>
      <c r="D81" s="380">
        <f t="shared" si="2"/>
        <v>1200.6056</v>
      </c>
      <c r="E81" s="233"/>
      <c r="F81" s="233"/>
      <c r="G81" s="233"/>
    </row>
    <row r="82" spans="1:7" s="232" customFormat="1" ht="15.75" customHeight="1">
      <c r="A82" s="78"/>
      <c r="B82" s="420" t="s">
        <v>257</v>
      </c>
      <c r="C82" s="378">
        <v>357.96587</v>
      </c>
      <c r="D82" s="380">
        <f t="shared" si="2"/>
        <v>1163.03111</v>
      </c>
      <c r="E82" s="233"/>
      <c r="F82" s="233"/>
      <c r="G82" s="233"/>
    </row>
    <row r="83" spans="1:7" s="232" customFormat="1" ht="15.75" customHeight="1">
      <c r="A83" s="78"/>
      <c r="B83" s="420" t="s">
        <v>240</v>
      </c>
      <c r="C83" s="378">
        <v>332.99701</v>
      </c>
      <c r="D83" s="380">
        <f t="shared" si="2"/>
        <v>1081.90729</v>
      </c>
      <c r="E83" s="233"/>
      <c r="F83" s="233"/>
      <c r="G83" s="233"/>
    </row>
    <row r="84" spans="1:7" s="232" customFormat="1" ht="15.75" customHeight="1">
      <c r="A84" s="78"/>
      <c r="B84" s="420" t="s">
        <v>248</v>
      </c>
      <c r="C84" s="378">
        <v>328.9563</v>
      </c>
      <c r="D84" s="380">
        <f t="shared" si="2"/>
        <v>1068.77902</v>
      </c>
      <c r="E84" s="233"/>
      <c r="F84" s="233"/>
      <c r="G84" s="233"/>
    </row>
    <row r="85" spans="1:7" s="232" customFormat="1" ht="15.75" customHeight="1">
      <c r="A85" s="78"/>
      <c r="B85" s="420" t="s">
        <v>309</v>
      </c>
      <c r="C85" s="378">
        <v>282.51824</v>
      </c>
      <c r="D85" s="380">
        <f t="shared" si="2"/>
        <v>917.90176</v>
      </c>
      <c r="E85" s="233"/>
      <c r="F85" s="233"/>
      <c r="G85" s="233"/>
    </row>
    <row r="86" spans="1:7" s="232" customFormat="1" ht="15.75" customHeight="1">
      <c r="A86" s="78"/>
      <c r="B86" s="420" t="s">
        <v>259</v>
      </c>
      <c r="C86" s="378">
        <v>277.49914</v>
      </c>
      <c r="D86" s="380">
        <f t="shared" si="2"/>
        <v>901.59471</v>
      </c>
      <c r="E86" s="233"/>
      <c r="F86" s="233"/>
      <c r="G86" s="233"/>
    </row>
    <row r="87" spans="1:7" s="232" customFormat="1" ht="15.75" customHeight="1">
      <c r="A87" s="78"/>
      <c r="B87" s="420" t="s">
        <v>261</v>
      </c>
      <c r="C87" s="378">
        <v>192.14574</v>
      </c>
      <c r="D87" s="380">
        <f t="shared" si="2"/>
        <v>624.28151</v>
      </c>
      <c r="E87" s="233"/>
      <c r="F87" s="233"/>
      <c r="G87" s="233"/>
    </row>
    <row r="88" spans="1:7" s="232" customFormat="1" ht="15.75" customHeight="1">
      <c r="A88" s="78"/>
      <c r="B88" s="420" t="s">
        <v>260</v>
      </c>
      <c r="C88" s="378">
        <v>168.90393</v>
      </c>
      <c r="D88" s="380">
        <f t="shared" si="2"/>
        <v>548.76887</v>
      </c>
      <c r="E88" s="233"/>
      <c r="F88" s="233"/>
      <c r="G88" s="233"/>
    </row>
    <row r="89" spans="1:7" s="232" customFormat="1" ht="15.75" customHeight="1">
      <c r="A89" s="78"/>
      <c r="B89" s="420" t="s">
        <v>263</v>
      </c>
      <c r="C89" s="378">
        <v>162.79868</v>
      </c>
      <c r="D89" s="380">
        <f t="shared" si="2"/>
        <v>528.93291</v>
      </c>
      <c r="E89" s="233"/>
      <c r="F89" s="233"/>
      <c r="G89" s="233"/>
    </row>
    <row r="90" spans="1:7" s="232" customFormat="1" ht="15.75" customHeight="1">
      <c r="A90" s="78"/>
      <c r="B90" s="420" t="s">
        <v>262</v>
      </c>
      <c r="C90" s="378">
        <v>153.09241</v>
      </c>
      <c r="D90" s="380">
        <f t="shared" si="2"/>
        <v>497.39724</v>
      </c>
      <c r="E90" s="233"/>
      <c r="F90" s="233"/>
      <c r="G90" s="233"/>
    </row>
    <row r="91" spans="1:7" s="232" customFormat="1" ht="15.75" customHeight="1">
      <c r="A91" s="78"/>
      <c r="B91" s="420" t="s">
        <v>265</v>
      </c>
      <c r="C91" s="378">
        <v>122.59203</v>
      </c>
      <c r="D91" s="380">
        <f t="shared" si="2"/>
        <v>398.30151</v>
      </c>
      <c r="E91" s="233"/>
      <c r="F91" s="233"/>
      <c r="G91" s="233"/>
    </row>
    <row r="92" spans="1:7" s="232" customFormat="1" ht="15.75" customHeight="1">
      <c r="A92" s="78"/>
      <c r="B92" s="420" t="s">
        <v>264</v>
      </c>
      <c r="C92" s="378">
        <v>108.54307</v>
      </c>
      <c r="D92" s="380"/>
      <c r="E92" s="233"/>
      <c r="F92" s="233"/>
      <c r="G92" s="233"/>
    </row>
    <row r="93" spans="1:7" s="232" customFormat="1" ht="15.75" customHeight="1">
      <c r="A93" s="78"/>
      <c r="B93" s="420" t="s">
        <v>266</v>
      </c>
      <c r="C93" s="378">
        <v>107.91858</v>
      </c>
      <c r="D93" s="380">
        <f t="shared" si="2"/>
        <v>350.62747</v>
      </c>
      <c r="E93" s="233"/>
      <c r="F93" s="233"/>
      <c r="G93" s="233"/>
    </row>
    <row r="94" spans="1:7" s="232" customFormat="1" ht="15.75" customHeight="1">
      <c r="A94" s="78"/>
      <c r="B94" s="420" t="s">
        <v>101</v>
      </c>
      <c r="C94" s="378">
        <v>349.1700899999999</v>
      </c>
      <c r="D94" s="380">
        <f t="shared" si="2"/>
        <v>1134.45362</v>
      </c>
      <c r="E94" s="233"/>
      <c r="F94" s="233"/>
      <c r="G94" s="233"/>
    </row>
    <row r="95" spans="1:7" s="232" customFormat="1" ht="16.5" customHeight="1">
      <c r="A95" s="78"/>
      <c r="B95" s="81"/>
      <c r="C95" s="379"/>
      <c r="D95" s="381"/>
      <c r="E95" s="233"/>
      <c r="F95" s="233"/>
      <c r="G95" s="233"/>
    </row>
    <row r="96" spans="1:7" s="232" customFormat="1" ht="16.5" customHeight="1">
      <c r="A96" s="78"/>
      <c r="B96" s="555" t="s">
        <v>15</v>
      </c>
      <c r="C96" s="553">
        <f>+C30+C15</f>
        <v>853039.8951000001</v>
      </c>
      <c r="D96" s="553">
        <f>+D30+D15</f>
        <v>2771173.962760001</v>
      </c>
      <c r="E96" s="233"/>
      <c r="F96" s="233"/>
      <c r="G96" s="233"/>
    </row>
    <row r="97" spans="1:7" s="229" customFormat="1" ht="16.5" customHeight="1">
      <c r="A97" s="75"/>
      <c r="B97" s="556"/>
      <c r="C97" s="554"/>
      <c r="D97" s="554"/>
      <c r="E97" s="234"/>
      <c r="F97" s="234"/>
      <c r="G97" s="234"/>
    </row>
    <row r="98" spans="1:7" s="229" customFormat="1" ht="7.5" customHeight="1">
      <c r="A98" s="75"/>
      <c r="B98" s="82"/>
      <c r="C98" s="83"/>
      <c r="D98" s="83"/>
      <c r="E98" s="234"/>
      <c r="F98" s="234"/>
      <c r="G98" s="234"/>
    </row>
    <row r="99" spans="1:7" s="229" customFormat="1" ht="15" customHeight="1">
      <c r="A99" s="75"/>
      <c r="B99" s="79" t="s">
        <v>194</v>
      </c>
      <c r="C99" s="202"/>
      <c r="D99" s="201"/>
      <c r="E99" s="234"/>
      <c r="F99" s="234"/>
      <c r="G99" s="234"/>
    </row>
    <row r="100" spans="1:7" s="230" customFormat="1" ht="15">
      <c r="A100" s="76"/>
      <c r="B100" s="79" t="s">
        <v>195</v>
      </c>
      <c r="C100" s="199"/>
      <c r="D100" s="200"/>
      <c r="E100" s="235"/>
      <c r="F100" s="235"/>
      <c r="G100" s="235"/>
    </row>
    <row r="101" spans="1:7" s="229" customFormat="1" ht="15">
      <c r="A101" s="75"/>
      <c r="B101" s="84" t="s">
        <v>196</v>
      </c>
      <c r="C101" s="185"/>
      <c r="D101" s="116"/>
      <c r="E101" s="234"/>
      <c r="F101" s="234"/>
      <c r="G101" s="234"/>
    </row>
    <row r="102" spans="1:7" s="231" customFormat="1" ht="15">
      <c r="A102" s="74"/>
      <c r="B102" s="84" t="s">
        <v>197</v>
      </c>
      <c r="C102" s="84"/>
      <c r="D102" s="84"/>
      <c r="E102" s="236"/>
      <c r="F102" s="236"/>
      <c r="G102" s="236"/>
    </row>
    <row r="103" spans="1:7" s="231" customFormat="1" ht="15">
      <c r="A103" s="74"/>
      <c r="B103" s="559" t="s">
        <v>320</v>
      </c>
      <c r="C103" s="559"/>
      <c r="D103" s="559"/>
      <c r="E103" s="236"/>
      <c r="F103" s="236"/>
      <c r="G103" s="236"/>
    </row>
    <row r="104" spans="1:7" s="231" customFormat="1" ht="15" customHeight="1">
      <c r="A104" s="74"/>
      <c r="B104" s="437"/>
      <c r="C104" s="438"/>
      <c r="D104" s="438"/>
      <c r="E104" s="439"/>
      <c r="F104" s="236"/>
      <c r="G104" s="236"/>
    </row>
    <row r="105" spans="1:7" s="231" customFormat="1" ht="15" customHeight="1">
      <c r="A105" s="74"/>
      <c r="B105" s="437"/>
      <c r="C105" s="440"/>
      <c r="D105" s="440"/>
      <c r="E105" s="439"/>
      <c r="F105" s="236"/>
      <c r="G105" s="236"/>
    </row>
    <row r="106" spans="1:7" s="231" customFormat="1" ht="15">
      <c r="A106" s="74"/>
      <c r="B106" s="437"/>
      <c r="C106" s="441"/>
      <c r="D106" s="441"/>
      <c r="E106" s="439"/>
      <c r="F106" s="236"/>
      <c r="G106" s="236"/>
    </row>
    <row r="107" spans="1:7" s="229" customFormat="1" ht="15" customHeight="1">
      <c r="A107" s="75"/>
      <c r="B107" s="442"/>
      <c r="C107" s="443"/>
      <c r="D107" s="443"/>
      <c r="E107" s="444"/>
      <c r="F107" s="234"/>
      <c r="G107" s="234"/>
    </row>
    <row r="108" spans="1:7" s="229" customFormat="1" ht="15" customHeight="1">
      <c r="A108" s="75"/>
      <c r="B108" s="86" t="s">
        <v>118</v>
      </c>
      <c r="C108" s="93"/>
      <c r="D108" s="93"/>
      <c r="E108" s="234"/>
      <c r="F108" s="234"/>
      <c r="G108" s="234"/>
    </row>
    <row r="109" spans="1:7" s="229" customFormat="1" ht="15" customHeight="1">
      <c r="A109" s="75"/>
      <c r="B109" s="107" t="s">
        <v>108</v>
      </c>
      <c r="C109" s="94"/>
      <c r="D109" s="94"/>
      <c r="E109" s="234"/>
      <c r="F109" s="234"/>
      <c r="G109" s="234"/>
    </row>
    <row r="110" spans="1:7" s="229" customFormat="1" ht="15" customHeight="1">
      <c r="A110" s="75"/>
      <c r="B110" s="377" t="s">
        <v>69</v>
      </c>
      <c r="C110" s="94"/>
      <c r="D110" s="94"/>
      <c r="E110" s="234"/>
      <c r="F110" s="234"/>
      <c r="G110" s="234"/>
    </row>
    <row r="111" spans="1:7" s="229" customFormat="1" ht="15.75" customHeight="1">
      <c r="A111" s="75"/>
      <c r="B111" s="377" t="s">
        <v>110</v>
      </c>
      <c r="C111" s="94"/>
      <c r="D111" s="94"/>
      <c r="E111" s="234"/>
      <c r="F111" s="234"/>
      <c r="G111" s="234"/>
    </row>
    <row r="112" spans="1:7" s="229" customFormat="1" ht="15.75" customHeight="1">
      <c r="A112" s="75"/>
      <c r="B112" s="348" t="str">
        <f>+B9</f>
        <v>Al 31 de marzo de 2017</v>
      </c>
      <c r="C112" s="348"/>
      <c r="D112" s="93"/>
      <c r="E112" s="234"/>
      <c r="F112" s="234"/>
      <c r="G112" s="234"/>
    </row>
    <row r="113" spans="1:7" s="229" customFormat="1" ht="7.5" customHeight="1">
      <c r="A113" s="75"/>
      <c r="B113" s="276"/>
      <c r="C113" s="287"/>
      <c r="D113" s="287"/>
      <c r="E113" s="234"/>
      <c r="F113" s="234"/>
      <c r="G113" s="234"/>
    </row>
    <row r="114" spans="1:7" s="229" customFormat="1" ht="12" customHeight="1">
      <c r="A114" s="75"/>
      <c r="B114" s="560" t="s">
        <v>107</v>
      </c>
      <c r="C114" s="547" t="s">
        <v>52</v>
      </c>
      <c r="D114" s="550" t="s">
        <v>154</v>
      </c>
      <c r="E114" s="234"/>
      <c r="F114" s="234"/>
      <c r="G114" s="234"/>
    </row>
    <row r="115" spans="1:7" s="229" customFormat="1" ht="12" customHeight="1">
      <c r="A115" s="75"/>
      <c r="B115" s="561"/>
      <c r="C115" s="548"/>
      <c r="D115" s="551"/>
      <c r="E115" s="234"/>
      <c r="F115" s="234"/>
      <c r="G115" s="234"/>
    </row>
    <row r="116" spans="1:7" s="229" customFormat="1" ht="12" customHeight="1">
      <c r="A116" s="75"/>
      <c r="B116" s="562"/>
      <c r="C116" s="549"/>
      <c r="D116" s="552"/>
      <c r="E116" s="234"/>
      <c r="F116" s="234"/>
      <c r="G116" s="234"/>
    </row>
    <row r="117" spans="1:7" s="229" customFormat="1" ht="9.75" customHeight="1">
      <c r="A117" s="75"/>
      <c r="B117" s="277"/>
      <c r="C117" s="289"/>
      <c r="D117" s="290"/>
      <c r="E117" s="234"/>
      <c r="F117" s="234"/>
      <c r="G117" s="234"/>
    </row>
    <row r="118" spans="1:7" s="229" customFormat="1" ht="20.25" customHeight="1">
      <c r="A118" s="75"/>
      <c r="B118" s="100" t="s">
        <v>139</v>
      </c>
      <c r="C118" s="95">
        <f>SUM(C120:C120)</f>
        <v>1218.91058</v>
      </c>
      <c r="D118" s="104">
        <f>SUM(D120:D120)</f>
        <v>3960.24047</v>
      </c>
      <c r="E118" s="234"/>
      <c r="F118" s="234"/>
      <c r="G118" s="234"/>
    </row>
    <row r="119" spans="1:7" s="229" customFormat="1" ht="7.5" customHeight="1">
      <c r="A119" s="75"/>
      <c r="B119" s="78"/>
      <c r="C119" s="95"/>
      <c r="D119" s="104"/>
      <c r="E119" s="234"/>
      <c r="F119" s="234"/>
      <c r="G119" s="234"/>
    </row>
    <row r="120" spans="1:7" s="229" customFormat="1" ht="15.75" customHeight="1">
      <c r="A120" s="75"/>
      <c r="B120" s="420" t="s">
        <v>146</v>
      </c>
      <c r="C120" s="378">
        <v>1218.91058</v>
      </c>
      <c r="D120" s="380">
        <f>ROUND(+C120*$E$9,5)</f>
        <v>3960.24047</v>
      </c>
      <c r="E120" s="234"/>
      <c r="F120" s="234"/>
      <c r="G120" s="234"/>
    </row>
    <row r="121" spans="1:7" s="229" customFormat="1" ht="15" customHeight="1">
      <c r="A121" s="75"/>
      <c r="B121" s="78"/>
      <c r="C121" s="379"/>
      <c r="D121" s="381"/>
      <c r="E121" s="234"/>
      <c r="F121" s="234"/>
      <c r="G121" s="234"/>
    </row>
    <row r="122" spans="1:7" s="229" customFormat="1" ht="20.25" customHeight="1">
      <c r="A122" s="75"/>
      <c r="B122" s="102" t="s">
        <v>130</v>
      </c>
      <c r="C122" s="95">
        <f>SUM(C124:C163)</f>
        <v>19598.043600000005</v>
      </c>
      <c r="D122" s="104">
        <f>SUM(D124:D163)</f>
        <v>63674.043659999996</v>
      </c>
      <c r="E122" s="234"/>
      <c r="F122" s="234"/>
      <c r="G122" s="234"/>
    </row>
    <row r="123" spans="2:4" ht="7.5" customHeight="1">
      <c r="B123" s="103"/>
      <c r="C123" s="95"/>
      <c r="D123" s="381"/>
    </row>
    <row r="124" spans="2:4" ht="15.75" customHeight="1">
      <c r="B124" s="420" t="s">
        <v>268</v>
      </c>
      <c r="C124" s="378">
        <v>3482.55696</v>
      </c>
      <c r="D124" s="380">
        <f aca="true" t="shared" si="3" ref="D124:D155">ROUND(+C124*$E$9,5)</f>
        <v>11314.82756</v>
      </c>
    </row>
    <row r="125" spans="2:4" ht="15.75" customHeight="1">
      <c r="B125" s="420" t="s">
        <v>209</v>
      </c>
      <c r="C125" s="378">
        <v>3077.87011</v>
      </c>
      <c r="D125" s="380">
        <f t="shared" si="3"/>
        <v>9999.99999</v>
      </c>
    </row>
    <row r="126" spans="2:4" ht="15.75" customHeight="1">
      <c r="B126" s="420" t="s">
        <v>234</v>
      </c>
      <c r="C126" s="378">
        <v>1283.5938</v>
      </c>
      <c r="D126" s="380">
        <f t="shared" si="3"/>
        <v>4170.39626</v>
      </c>
    </row>
    <row r="127" spans="2:4" ht="15.75" customHeight="1">
      <c r="B127" s="420" t="s">
        <v>269</v>
      </c>
      <c r="C127" s="378">
        <v>1114.64261</v>
      </c>
      <c r="D127" s="380">
        <f t="shared" si="3"/>
        <v>3621.47384</v>
      </c>
    </row>
    <row r="128" spans="2:4" ht="15.75" customHeight="1">
      <c r="B128" s="420" t="s">
        <v>270</v>
      </c>
      <c r="C128" s="378">
        <v>744.02726</v>
      </c>
      <c r="D128" s="380">
        <f t="shared" si="3"/>
        <v>2417.34457</v>
      </c>
    </row>
    <row r="129" spans="2:4" ht="15.75" customHeight="1">
      <c r="B129" s="420" t="s">
        <v>271</v>
      </c>
      <c r="C129" s="378">
        <v>663.47749</v>
      </c>
      <c r="D129" s="380">
        <f t="shared" si="3"/>
        <v>2155.63837</v>
      </c>
    </row>
    <row r="130" spans="2:4" ht="15.75" customHeight="1">
      <c r="B130" s="420" t="s">
        <v>303</v>
      </c>
      <c r="C130" s="378">
        <v>646.35272</v>
      </c>
      <c r="D130" s="380">
        <f t="shared" si="3"/>
        <v>2099.99999</v>
      </c>
    </row>
    <row r="131" spans="2:4" ht="15.75" customHeight="1">
      <c r="B131" s="420" t="s">
        <v>272</v>
      </c>
      <c r="C131" s="378">
        <v>566.27284</v>
      </c>
      <c r="D131" s="380">
        <f t="shared" si="3"/>
        <v>1839.82046</v>
      </c>
    </row>
    <row r="132" spans="2:4" ht="15.75" customHeight="1">
      <c r="B132" s="420" t="s">
        <v>292</v>
      </c>
      <c r="C132" s="378">
        <v>456.79912</v>
      </c>
      <c r="D132" s="380">
        <f t="shared" si="3"/>
        <v>1484.14034</v>
      </c>
    </row>
    <row r="133" spans="2:4" ht="15.75" customHeight="1">
      <c r="B133" s="420" t="s">
        <v>273</v>
      </c>
      <c r="C133" s="378">
        <v>388.27951</v>
      </c>
      <c r="D133" s="380">
        <f t="shared" si="3"/>
        <v>1261.52013</v>
      </c>
    </row>
    <row r="134" spans="2:4" ht="15.75" customHeight="1">
      <c r="B134" s="420" t="s">
        <v>274</v>
      </c>
      <c r="C134" s="378">
        <v>312.80912</v>
      </c>
      <c r="D134" s="380">
        <f t="shared" si="3"/>
        <v>1016.31683</v>
      </c>
    </row>
    <row r="135" spans="2:4" ht="15.75" customHeight="1">
      <c r="B135" s="420" t="s">
        <v>275</v>
      </c>
      <c r="C135" s="378">
        <v>291.27547</v>
      </c>
      <c r="D135" s="380">
        <f t="shared" si="3"/>
        <v>946.354</v>
      </c>
    </row>
    <row r="136" spans="2:4" ht="15.75" customHeight="1">
      <c r="B136" s="420" t="s">
        <v>276</v>
      </c>
      <c r="C136" s="378">
        <v>286.83234000000004</v>
      </c>
      <c r="D136" s="380">
        <f t="shared" si="3"/>
        <v>931.91827</v>
      </c>
    </row>
    <row r="137" spans="2:4" ht="15.75" customHeight="1">
      <c r="B137" s="420" t="s">
        <v>277</v>
      </c>
      <c r="C137" s="378">
        <v>278.79956</v>
      </c>
      <c r="D137" s="380">
        <f t="shared" si="3"/>
        <v>905.81977</v>
      </c>
    </row>
    <row r="138" spans="2:4" ht="15.75" customHeight="1">
      <c r="B138" s="420" t="s">
        <v>278</v>
      </c>
      <c r="C138" s="378">
        <v>272.28965999999997</v>
      </c>
      <c r="D138" s="380">
        <f t="shared" si="3"/>
        <v>884.66911</v>
      </c>
    </row>
    <row r="139" spans="2:4" ht="15.75" customHeight="1">
      <c r="B139" s="420" t="s">
        <v>279</v>
      </c>
      <c r="C139" s="378">
        <v>255.45972</v>
      </c>
      <c r="D139" s="380">
        <f t="shared" si="3"/>
        <v>829.98863</v>
      </c>
    </row>
    <row r="140" spans="2:4" ht="15.75" customHeight="1">
      <c r="B140" s="420" t="s">
        <v>280</v>
      </c>
      <c r="C140" s="378">
        <v>250.33625</v>
      </c>
      <c r="D140" s="380">
        <f t="shared" si="3"/>
        <v>813.34248</v>
      </c>
    </row>
    <row r="141" spans="2:4" ht="15.75" customHeight="1">
      <c r="B141" s="420" t="s">
        <v>283</v>
      </c>
      <c r="C141" s="378">
        <v>239.46585000000002</v>
      </c>
      <c r="D141" s="380">
        <f t="shared" si="3"/>
        <v>778.02455</v>
      </c>
    </row>
    <row r="142" spans="2:4" ht="15.75" customHeight="1">
      <c r="B142" s="420" t="s">
        <v>281</v>
      </c>
      <c r="C142" s="378">
        <v>223.87001</v>
      </c>
      <c r="D142" s="380">
        <f t="shared" si="3"/>
        <v>727.35366</v>
      </c>
    </row>
    <row r="143" spans="2:4" ht="15.75" customHeight="1">
      <c r="B143" s="420" t="s">
        <v>282</v>
      </c>
      <c r="C143" s="378">
        <v>210.06960999999998</v>
      </c>
      <c r="D143" s="380">
        <f t="shared" si="3"/>
        <v>682.51616</v>
      </c>
    </row>
    <row r="144" spans="2:4" ht="15.75" customHeight="1">
      <c r="B144" s="420" t="s">
        <v>286</v>
      </c>
      <c r="C144" s="378">
        <v>208.52346</v>
      </c>
      <c r="D144" s="380">
        <f t="shared" si="3"/>
        <v>677.49272</v>
      </c>
    </row>
    <row r="145" spans="2:4" ht="15.75" customHeight="1">
      <c r="B145" s="420" t="s">
        <v>284</v>
      </c>
      <c r="C145" s="378">
        <v>203.78476</v>
      </c>
      <c r="D145" s="380">
        <f t="shared" si="3"/>
        <v>662.09669</v>
      </c>
    </row>
    <row r="146" spans="2:4" ht="15.75" customHeight="1">
      <c r="B146" s="420" t="s">
        <v>310</v>
      </c>
      <c r="C146" s="378">
        <v>203.50567999999998</v>
      </c>
      <c r="D146" s="380">
        <f t="shared" si="3"/>
        <v>661.18995</v>
      </c>
    </row>
    <row r="147" spans="2:4" ht="15.75" customHeight="1">
      <c r="B147" s="420" t="s">
        <v>289</v>
      </c>
      <c r="C147" s="378">
        <v>184.67220999999998</v>
      </c>
      <c r="D147" s="380">
        <f t="shared" si="3"/>
        <v>600.00001</v>
      </c>
    </row>
    <row r="148" spans="2:4" ht="15.75" customHeight="1">
      <c r="B148" s="420" t="s">
        <v>285</v>
      </c>
      <c r="C148" s="378">
        <v>184.6609</v>
      </c>
      <c r="D148" s="380">
        <f t="shared" si="3"/>
        <v>599.96326</v>
      </c>
    </row>
    <row r="149" spans="2:4" ht="15.75" customHeight="1">
      <c r="B149" s="420" t="s">
        <v>290</v>
      </c>
      <c r="C149" s="378">
        <v>178.3931</v>
      </c>
      <c r="D149" s="380">
        <f t="shared" si="3"/>
        <v>579.59918</v>
      </c>
    </row>
    <row r="150" spans="2:4" ht="15.75" customHeight="1">
      <c r="B150" s="420" t="s">
        <v>287</v>
      </c>
      <c r="C150" s="378">
        <v>172.16742000000002</v>
      </c>
      <c r="D150" s="380">
        <f t="shared" si="3"/>
        <v>559.37195</v>
      </c>
    </row>
    <row r="151" spans="2:4" ht="15.75" customHeight="1">
      <c r="B151" s="420" t="s">
        <v>288</v>
      </c>
      <c r="C151" s="378">
        <v>165.87988</v>
      </c>
      <c r="D151" s="380">
        <f t="shared" si="3"/>
        <v>538.94373</v>
      </c>
    </row>
    <row r="152" spans="2:4" ht="15.75" customHeight="1">
      <c r="B152" s="420" t="s">
        <v>291</v>
      </c>
      <c r="C152" s="378">
        <v>155.81321</v>
      </c>
      <c r="D152" s="380">
        <f t="shared" si="3"/>
        <v>506.23712</v>
      </c>
    </row>
    <row r="153" spans="2:4" ht="15.75" customHeight="1">
      <c r="B153" s="420" t="s">
        <v>294</v>
      </c>
      <c r="C153" s="378">
        <v>146.7775</v>
      </c>
      <c r="D153" s="380">
        <f t="shared" si="3"/>
        <v>476.8801</v>
      </c>
    </row>
    <row r="154" spans="2:4" ht="15.75" customHeight="1">
      <c r="B154" s="420" t="s">
        <v>293</v>
      </c>
      <c r="C154" s="378">
        <v>144.99475</v>
      </c>
      <c r="D154" s="380">
        <f t="shared" si="3"/>
        <v>471.08794</v>
      </c>
    </row>
    <row r="155" spans="2:4" ht="15.75" customHeight="1">
      <c r="B155" s="420" t="s">
        <v>296</v>
      </c>
      <c r="C155" s="378">
        <v>140.15913</v>
      </c>
      <c r="D155" s="380">
        <f t="shared" si="3"/>
        <v>455.37701</v>
      </c>
    </row>
    <row r="156" spans="2:4" ht="15.75" customHeight="1">
      <c r="B156" s="420" t="s">
        <v>295</v>
      </c>
      <c r="C156" s="378">
        <v>131.6096</v>
      </c>
      <c r="D156" s="380">
        <f aca="true" t="shared" si="4" ref="D156:D163">ROUND(+C156*$E$9,5)</f>
        <v>427.59959</v>
      </c>
    </row>
    <row r="157" spans="2:4" ht="15.75" customHeight="1">
      <c r="B157" s="420" t="s">
        <v>297</v>
      </c>
      <c r="C157" s="378">
        <v>127.63392999999999</v>
      </c>
      <c r="D157" s="380">
        <f t="shared" si="4"/>
        <v>414.68264</v>
      </c>
    </row>
    <row r="158" spans="2:4" ht="15.75" customHeight="1">
      <c r="B158" s="420" t="s">
        <v>299</v>
      </c>
      <c r="C158" s="378">
        <v>124.51358</v>
      </c>
      <c r="D158" s="380">
        <f t="shared" si="4"/>
        <v>404.54462</v>
      </c>
    </row>
    <row r="159" spans="2:4" ht="15.75" customHeight="1">
      <c r="B159" s="420" t="s">
        <v>301</v>
      </c>
      <c r="C159" s="378">
        <v>117.90231</v>
      </c>
      <c r="D159" s="380">
        <f t="shared" si="4"/>
        <v>383.06461</v>
      </c>
    </row>
    <row r="160" spans="2:4" ht="15.75" customHeight="1">
      <c r="B160" s="420" t="s">
        <v>298</v>
      </c>
      <c r="C160" s="378">
        <v>116.05363</v>
      </c>
      <c r="D160" s="380">
        <f t="shared" si="4"/>
        <v>377.05824</v>
      </c>
    </row>
    <row r="161" spans="2:4" ht="15.75" customHeight="1">
      <c r="B161" s="420" t="s">
        <v>300</v>
      </c>
      <c r="C161" s="378">
        <v>107.97773</v>
      </c>
      <c r="D161" s="380">
        <f t="shared" si="4"/>
        <v>350.81964</v>
      </c>
    </row>
    <row r="162" spans="2:4" ht="15.75" customHeight="1">
      <c r="B162" s="420" t="s">
        <v>302</v>
      </c>
      <c r="C162" s="378">
        <v>100.67393</v>
      </c>
      <c r="D162" s="380">
        <f t="shared" si="4"/>
        <v>327.0896</v>
      </c>
    </row>
    <row r="163" spans="2:4" ht="15.75" customHeight="1">
      <c r="B163" s="420" t="s">
        <v>101</v>
      </c>
      <c r="C163" s="378">
        <v>1637.26688</v>
      </c>
      <c r="D163" s="380">
        <f t="shared" si="4"/>
        <v>5319.48009</v>
      </c>
    </row>
    <row r="164" spans="2:4" ht="9.75" customHeight="1">
      <c r="B164" s="81"/>
      <c r="C164" s="379"/>
      <c r="D164" s="381"/>
    </row>
    <row r="165" spans="2:4" ht="16.5" customHeight="1">
      <c r="B165" s="555" t="s">
        <v>15</v>
      </c>
      <c r="C165" s="557">
        <f>+C118+C122</f>
        <v>20816.954180000004</v>
      </c>
      <c r="D165" s="557">
        <f>+D118+D122</f>
        <v>67634.28413</v>
      </c>
    </row>
    <row r="166" spans="2:4" ht="16.5" customHeight="1">
      <c r="B166" s="556"/>
      <c r="C166" s="558"/>
      <c r="D166" s="558"/>
    </row>
    <row r="167" spans="2:4" ht="7.5" customHeight="1">
      <c r="B167" s="105"/>
      <c r="C167" s="83"/>
      <c r="D167" s="83"/>
    </row>
    <row r="168" spans="2:4" ht="15" customHeight="1">
      <c r="B168" s="84" t="s">
        <v>321</v>
      </c>
      <c r="C168" s="91"/>
      <c r="D168" s="91"/>
    </row>
    <row r="169" spans="2:4" s="77" customFormat="1" ht="3.75" customHeight="1">
      <c r="B169" s="106"/>
      <c r="C169" s="203"/>
      <c r="D169" s="203"/>
    </row>
    <row r="170" spans="2:4" s="77" customFormat="1" ht="18" customHeight="1">
      <c r="B170" s="84" t="s">
        <v>198</v>
      </c>
      <c r="C170" s="203"/>
      <c r="D170" s="203"/>
    </row>
    <row r="171" spans="2:7" s="74" customFormat="1" ht="15.75">
      <c r="B171" s="445"/>
      <c r="C171" s="446"/>
      <c r="D171" s="447"/>
      <c r="E171" s="63"/>
      <c r="F171" s="63"/>
      <c r="G171" s="63"/>
    </row>
    <row r="172" spans="2:4" ht="7.5" customHeight="1">
      <c r="B172" s="442"/>
      <c r="C172" s="448"/>
      <c r="D172" s="448"/>
    </row>
    <row r="173" spans="2:4" ht="12.75" customHeight="1">
      <c r="B173" s="442"/>
      <c r="C173" s="449"/>
      <c r="D173" s="449"/>
    </row>
    <row r="174" spans="2:4" ht="12.75" customHeight="1">
      <c r="B174" s="442"/>
      <c r="C174" s="447"/>
      <c r="D174" s="447"/>
    </row>
    <row r="175" spans="2:4" ht="15">
      <c r="B175" s="442"/>
      <c r="C175" s="450"/>
      <c r="D175" s="450"/>
    </row>
    <row r="176" spans="2:4" ht="15">
      <c r="B176" s="442"/>
      <c r="C176" s="442"/>
      <c r="D176" s="442"/>
    </row>
    <row r="177" spans="2:4" ht="15">
      <c r="B177" s="442"/>
      <c r="C177" s="442"/>
      <c r="D177" s="450"/>
    </row>
    <row r="178" spans="2:4" ht="15">
      <c r="B178" s="442"/>
      <c r="C178" s="451"/>
      <c r="D178" s="442"/>
    </row>
    <row r="179" spans="2:4" ht="15">
      <c r="B179" s="442"/>
      <c r="C179" s="442"/>
      <c r="D179" s="443"/>
    </row>
    <row r="180" spans="2:4" ht="15">
      <c r="B180" s="442"/>
      <c r="C180" s="442"/>
      <c r="D180" s="442"/>
    </row>
    <row r="181" spans="2:4" ht="15">
      <c r="B181" s="442"/>
      <c r="C181" s="442"/>
      <c r="D181" s="442"/>
    </row>
    <row r="182" spans="2:4" ht="15">
      <c r="B182" s="442"/>
      <c r="C182" s="442"/>
      <c r="D182" s="442"/>
    </row>
    <row r="183" spans="2:4" ht="15">
      <c r="B183" s="442"/>
      <c r="C183" s="442"/>
      <c r="D183" s="442"/>
    </row>
  </sheetData>
  <sheetProtection/>
  <mergeCells count="13">
    <mergeCell ref="B165:B166"/>
    <mergeCell ref="C165:C166"/>
    <mergeCell ref="D165:D166"/>
    <mergeCell ref="B103:D103"/>
    <mergeCell ref="B114:B116"/>
    <mergeCell ref="C114:C116"/>
    <mergeCell ref="D114:D116"/>
    <mergeCell ref="B11:B13"/>
    <mergeCell ref="C11:C13"/>
    <mergeCell ref="D11:D13"/>
    <mergeCell ref="D96:D97"/>
    <mergeCell ref="B96:B97"/>
    <mergeCell ref="C96:C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2" manualBreakCount="2">
    <brk id="65" max="4" man="1"/>
    <brk id="106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5" customWidth="1"/>
    <col min="2" max="2" width="11.7109375" style="135" customWidth="1"/>
    <col min="3" max="3" width="2.7109375" style="135" hidden="1" customWidth="1"/>
    <col min="4" max="4" width="3.7109375" style="135" customWidth="1"/>
    <col min="5" max="5" width="14.7109375" style="138" customWidth="1"/>
    <col min="6" max="6" width="14.7109375" style="135" customWidth="1"/>
    <col min="7" max="8" width="14.7109375" style="138" customWidth="1"/>
    <col min="9" max="9" width="14.7109375" style="142" customWidth="1"/>
    <col min="10" max="13" width="14.7109375" style="138" customWidth="1"/>
    <col min="14" max="14" width="10.8515625" style="135" customWidth="1"/>
    <col min="15" max="15" width="15.57421875" style="135" customWidth="1"/>
    <col min="16" max="16" width="11.7109375" style="135" bestFit="1" customWidth="1"/>
    <col min="17" max="17" width="10.7109375" style="135" customWidth="1"/>
    <col min="18" max="23" width="10.8515625" style="135" customWidth="1"/>
    <col min="24" max="24" width="19.28125" style="135" customWidth="1"/>
    <col min="25" max="16384" width="10.8515625" style="135" customWidth="1"/>
  </cols>
  <sheetData>
    <row r="1" ht="15"/>
    <row r="2" ht="15"/>
    <row r="3" ht="15"/>
    <row r="4" spans="15:22" ht="15">
      <c r="O4" s="452"/>
      <c r="P4" s="452"/>
      <c r="Q4" s="452"/>
      <c r="R4" s="452"/>
      <c r="S4" s="452"/>
      <c r="T4" s="452"/>
      <c r="U4" s="452"/>
      <c r="V4" s="452"/>
    </row>
    <row r="5" spans="2:22" ht="18" customHeight="1">
      <c r="B5" s="580" t="s">
        <v>109</v>
      </c>
      <c r="C5" s="580"/>
      <c r="D5" s="580"/>
      <c r="I5" s="139"/>
      <c r="O5" s="452"/>
      <c r="P5" s="452"/>
      <c r="Q5" s="452"/>
      <c r="R5" s="452"/>
      <c r="S5" s="452"/>
      <c r="T5" s="452"/>
      <c r="U5" s="452"/>
      <c r="V5" s="452"/>
    </row>
    <row r="6" spans="2:22" ht="19.5">
      <c r="B6" s="140" t="s">
        <v>67</v>
      </c>
      <c r="C6" s="141"/>
      <c r="D6" s="141"/>
      <c r="M6" s="391" t="s">
        <v>156</v>
      </c>
      <c r="O6" s="452"/>
      <c r="P6" s="452"/>
      <c r="Q6" s="452"/>
      <c r="R6" s="452"/>
      <c r="S6" s="452"/>
      <c r="T6" s="452"/>
      <c r="U6" s="452"/>
      <c r="V6" s="452"/>
    </row>
    <row r="7" spans="2:22" ht="18">
      <c r="B7" s="141" t="s">
        <v>82</v>
      </c>
      <c r="C7" s="139"/>
      <c r="D7" s="139"/>
      <c r="O7" s="452"/>
      <c r="P7" s="452"/>
      <c r="Q7" s="452"/>
      <c r="R7" s="452"/>
      <c r="S7" s="452"/>
      <c r="T7" s="452"/>
      <c r="U7" s="452"/>
      <c r="V7" s="452"/>
    </row>
    <row r="8" spans="2:22" ht="16.5">
      <c r="B8" s="143" t="s">
        <v>199</v>
      </c>
      <c r="C8" s="139"/>
      <c r="D8" s="139"/>
      <c r="O8" s="452"/>
      <c r="P8" s="452"/>
      <c r="Q8" s="452"/>
      <c r="R8" s="452"/>
      <c r="S8" s="452"/>
      <c r="T8" s="452"/>
      <c r="U8" s="452"/>
      <c r="V8" s="452"/>
    </row>
    <row r="9" spans="2:22" ht="16.5">
      <c r="B9" s="139" t="s">
        <v>313</v>
      </c>
      <c r="C9" s="139"/>
      <c r="D9" s="139"/>
      <c r="F9" s="143"/>
      <c r="L9" s="144"/>
      <c r="O9" s="452"/>
      <c r="P9" s="452"/>
      <c r="Q9" s="452"/>
      <c r="R9" s="452"/>
      <c r="S9" s="452"/>
      <c r="T9" s="452"/>
      <c r="U9" s="452"/>
      <c r="V9" s="452"/>
    </row>
    <row r="10" spans="2:22" s="145" customFormat="1" ht="15">
      <c r="B10" s="146" t="s">
        <v>79</v>
      </c>
      <c r="C10" s="146"/>
      <c r="D10" s="146"/>
      <c r="E10" s="147"/>
      <c r="G10" s="147"/>
      <c r="H10" s="147"/>
      <c r="I10" s="148"/>
      <c r="J10" s="147"/>
      <c r="K10" s="147"/>
      <c r="L10" s="147"/>
      <c r="M10" s="147"/>
      <c r="O10" s="453"/>
      <c r="P10" s="453"/>
      <c r="Q10" s="453"/>
      <c r="R10" s="453"/>
      <c r="S10" s="453"/>
      <c r="T10" s="453"/>
      <c r="U10" s="453"/>
      <c r="V10" s="453"/>
    </row>
    <row r="11" ht="9.75" customHeight="1"/>
    <row r="12" spans="2:13" s="149" customFormat="1" ht="19.5" customHeight="1">
      <c r="B12" s="563" t="s">
        <v>100</v>
      </c>
      <c r="C12" s="564"/>
      <c r="D12" s="170"/>
      <c r="E12" s="569" t="s">
        <v>98</v>
      </c>
      <c r="F12" s="570"/>
      <c r="G12" s="571"/>
      <c r="H12" s="569" t="s">
        <v>99</v>
      </c>
      <c r="I12" s="570"/>
      <c r="J12" s="571"/>
      <c r="K12" s="569" t="s">
        <v>32</v>
      </c>
      <c r="L12" s="570"/>
      <c r="M12" s="571"/>
    </row>
    <row r="13" spans="2:13" ht="19.5" customHeight="1">
      <c r="B13" s="565"/>
      <c r="C13" s="566"/>
      <c r="D13" s="171"/>
      <c r="E13" s="152" t="s">
        <v>80</v>
      </c>
      <c r="F13" s="150" t="s">
        <v>81</v>
      </c>
      <c r="G13" s="151" t="s">
        <v>32</v>
      </c>
      <c r="H13" s="152" t="s">
        <v>80</v>
      </c>
      <c r="I13" s="150" t="s">
        <v>81</v>
      </c>
      <c r="J13" s="151" t="s">
        <v>32</v>
      </c>
      <c r="K13" s="152" t="s">
        <v>80</v>
      </c>
      <c r="L13" s="150" t="s">
        <v>81</v>
      </c>
      <c r="M13" s="151" t="s">
        <v>32</v>
      </c>
    </row>
    <row r="14" spans="2:13" ht="9.75" customHeight="1">
      <c r="B14" s="153"/>
      <c r="C14" s="154"/>
      <c r="D14" s="155"/>
      <c r="E14" s="385"/>
      <c r="F14" s="386"/>
      <c r="G14" s="387"/>
      <c r="H14" s="385"/>
      <c r="I14" s="386"/>
      <c r="J14" s="387"/>
      <c r="K14" s="385"/>
      <c r="L14" s="386"/>
      <c r="M14" s="387"/>
    </row>
    <row r="15" spans="2:24" ht="15" customHeight="1">
      <c r="B15" s="156">
        <v>2017</v>
      </c>
      <c r="C15" s="157"/>
      <c r="D15" s="173" t="s">
        <v>138</v>
      </c>
      <c r="E15" s="384">
        <v>3899.11787</v>
      </c>
      <c r="F15" s="382">
        <v>505.95304</v>
      </c>
      <c r="G15" s="383">
        <f aca="true" t="shared" si="0" ref="G15:G38">+F15+E15</f>
        <v>4405.07091</v>
      </c>
      <c r="H15" s="384">
        <v>107433.86175</v>
      </c>
      <c r="I15" s="382">
        <v>13833.068440000001</v>
      </c>
      <c r="J15" s="383">
        <f aca="true" t="shared" si="1" ref="J15:J38">+H15+I15</f>
        <v>121266.93019</v>
      </c>
      <c r="K15" s="384">
        <f aca="true" t="shared" si="2" ref="K15:K38">+E15+H15</f>
        <v>111332.97962</v>
      </c>
      <c r="L15" s="382">
        <f aca="true" t="shared" si="3" ref="L15:L38">+F15+I15</f>
        <v>14339.021480000001</v>
      </c>
      <c r="M15" s="383">
        <f aca="true" t="shared" si="4" ref="M15:M38">+K15+L15</f>
        <v>125672.0011</v>
      </c>
      <c r="P15" s="158"/>
      <c r="X15" s="159"/>
    </row>
    <row r="16" spans="2:24" ht="15" customHeight="1">
      <c r="B16" s="156">
        <v>2018</v>
      </c>
      <c r="C16" s="157"/>
      <c r="D16" s="172"/>
      <c r="E16" s="384">
        <v>4614.555230000001</v>
      </c>
      <c r="F16" s="382">
        <v>780.111</v>
      </c>
      <c r="G16" s="383">
        <f t="shared" si="0"/>
        <v>5394.666230000001</v>
      </c>
      <c r="H16" s="384">
        <v>115421.02606</v>
      </c>
      <c r="I16" s="382">
        <v>16401.1552</v>
      </c>
      <c r="J16" s="383">
        <f t="shared" si="1"/>
        <v>131822.18126</v>
      </c>
      <c r="K16" s="384">
        <f t="shared" si="2"/>
        <v>120035.58129</v>
      </c>
      <c r="L16" s="382">
        <f t="shared" si="3"/>
        <v>17181.266200000002</v>
      </c>
      <c r="M16" s="383">
        <f t="shared" si="4"/>
        <v>137216.84749000001</v>
      </c>
      <c r="P16" s="158"/>
      <c r="X16" s="159"/>
    </row>
    <row r="17" spans="2:24" ht="15" customHeight="1">
      <c r="B17" s="156">
        <v>2019</v>
      </c>
      <c r="C17" s="157"/>
      <c r="D17" s="172"/>
      <c r="E17" s="384">
        <v>4208.66847</v>
      </c>
      <c r="F17" s="382">
        <v>844.96231</v>
      </c>
      <c r="G17" s="383">
        <f t="shared" si="0"/>
        <v>5053.6307799999995</v>
      </c>
      <c r="H17" s="384">
        <v>83851.64358</v>
      </c>
      <c r="I17" s="382">
        <v>14369.168</v>
      </c>
      <c r="J17" s="383">
        <f t="shared" si="1"/>
        <v>98220.81158000001</v>
      </c>
      <c r="K17" s="384">
        <f t="shared" si="2"/>
        <v>88060.31205000001</v>
      </c>
      <c r="L17" s="382">
        <f t="shared" si="3"/>
        <v>15214.13031</v>
      </c>
      <c r="M17" s="383">
        <f t="shared" si="4"/>
        <v>103274.44236000002</v>
      </c>
      <c r="P17" s="158"/>
      <c r="X17" s="159"/>
    </row>
    <row r="18" spans="2:24" ht="15" customHeight="1">
      <c r="B18" s="156">
        <v>2020</v>
      </c>
      <c r="C18" s="157"/>
      <c r="D18" s="172"/>
      <c r="E18" s="384">
        <v>3793.49963</v>
      </c>
      <c r="F18" s="382">
        <v>818.63074</v>
      </c>
      <c r="G18" s="383">
        <f t="shared" si="0"/>
        <v>4612.13037</v>
      </c>
      <c r="H18" s="384">
        <v>75858.70978</v>
      </c>
      <c r="I18" s="382">
        <v>13087.792089999999</v>
      </c>
      <c r="J18" s="383">
        <f t="shared" si="1"/>
        <v>88946.50187000001</v>
      </c>
      <c r="K18" s="384">
        <f t="shared" si="2"/>
        <v>79652.20941000001</v>
      </c>
      <c r="L18" s="382">
        <f t="shared" si="3"/>
        <v>13906.42283</v>
      </c>
      <c r="M18" s="383">
        <f t="shared" si="4"/>
        <v>93558.63224</v>
      </c>
      <c r="P18" s="158"/>
      <c r="X18" s="159"/>
    </row>
    <row r="19" spans="2:24" ht="15" customHeight="1">
      <c r="B19" s="156">
        <v>2021</v>
      </c>
      <c r="C19" s="157"/>
      <c r="D19" s="172"/>
      <c r="E19" s="384">
        <v>3383.11283</v>
      </c>
      <c r="F19" s="382">
        <v>706.27911</v>
      </c>
      <c r="G19" s="383">
        <f t="shared" si="0"/>
        <v>4089.39194</v>
      </c>
      <c r="H19" s="384">
        <v>75680.02113</v>
      </c>
      <c r="I19" s="382">
        <v>11553.865220000002</v>
      </c>
      <c r="J19" s="383">
        <f t="shared" si="1"/>
        <v>87233.88635</v>
      </c>
      <c r="K19" s="384">
        <f t="shared" si="2"/>
        <v>79063.13395999999</v>
      </c>
      <c r="L19" s="382">
        <f t="shared" si="3"/>
        <v>12260.144330000001</v>
      </c>
      <c r="M19" s="383">
        <f t="shared" si="4"/>
        <v>91323.27828999999</v>
      </c>
      <c r="P19" s="158"/>
      <c r="X19" s="159"/>
    </row>
    <row r="20" spans="2:24" ht="15" customHeight="1">
      <c r="B20" s="156">
        <v>2022</v>
      </c>
      <c r="C20" s="157"/>
      <c r="D20" s="172"/>
      <c r="E20" s="384">
        <v>2976.25322</v>
      </c>
      <c r="F20" s="382">
        <v>597.3460200000001</v>
      </c>
      <c r="G20" s="383">
        <f t="shared" si="0"/>
        <v>3573.59924</v>
      </c>
      <c r="H20" s="384">
        <v>69288.57187</v>
      </c>
      <c r="I20" s="382">
        <v>10170.551969999999</v>
      </c>
      <c r="J20" s="383">
        <f t="shared" si="1"/>
        <v>79459.12384</v>
      </c>
      <c r="K20" s="384">
        <f t="shared" si="2"/>
        <v>72264.82509</v>
      </c>
      <c r="L20" s="382">
        <f t="shared" si="3"/>
        <v>10767.89799</v>
      </c>
      <c r="M20" s="383">
        <f t="shared" si="4"/>
        <v>83032.72308</v>
      </c>
      <c r="P20" s="158"/>
      <c r="X20" s="159"/>
    </row>
    <row r="21" spans="2:24" ht="15" customHeight="1">
      <c r="B21" s="156">
        <v>2023</v>
      </c>
      <c r="C21" s="157"/>
      <c r="D21" s="172"/>
      <c r="E21" s="384">
        <v>2560.65391</v>
      </c>
      <c r="F21" s="382">
        <v>500.08863</v>
      </c>
      <c r="G21" s="383">
        <f t="shared" si="0"/>
        <v>3060.74254</v>
      </c>
      <c r="H21" s="384">
        <v>75037.89815000001</v>
      </c>
      <c r="I21" s="382">
        <v>8762.56367</v>
      </c>
      <c r="J21" s="383">
        <f t="shared" si="1"/>
        <v>83800.46182000001</v>
      </c>
      <c r="K21" s="384">
        <f t="shared" si="2"/>
        <v>77598.55206</v>
      </c>
      <c r="L21" s="382">
        <f t="shared" si="3"/>
        <v>9262.6523</v>
      </c>
      <c r="M21" s="383">
        <f t="shared" si="4"/>
        <v>86861.20436</v>
      </c>
      <c r="P21" s="158"/>
      <c r="X21" s="159"/>
    </row>
    <row r="22" spans="2:24" ht="15" customHeight="1">
      <c r="B22" s="156">
        <v>2024</v>
      </c>
      <c r="C22" s="157"/>
      <c r="D22" s="172"/>
      <c r="E22" s="384">
        <v>2254.97534</v>
      </c>
      <c r="F22" s="382">
        <v>415.35285</v>
      </c>
      <c r="G22" s="383">
        <f t="shared" si="0"/>
        <v>2670.32819</v>
      </c>
      <c r="H22" s="384">
        <v>56521.155119999996</v>
      </c>
      <c r="I22" s="382">
        <v>7439.78325</v>
      </c>
      <c r="J22" s="383">
        <f t="shared" si="1"/>
        <v>63960.938369999996</v>
      </c>
      <c r="K22" s="384">
        <f t="shared" si="2"/>
        <v>58776.13045999999</v>
      </c>
      <c r="L22" s="382">
        <f t="shared" si="3"/>
        <v>7855.136100000001</v>
      </c>
      <c r="M22" s="383">
        <f t="shared" si="4"/>
        <v>66631.26655999999</v>
      </c>
      <c r="P22" s="158"/>
      <c r="X22" s="159"/>
    </row>
    <row r="23" spans="2:24" ht="15" customHeight="1">
      <c r="B23" s="156">
        <v>2025</v>
      </c>
      <c r="C23" s="157"/>
      <c r="D23" s="172"/>
      <c r="E23" s="384">
        <v>2254.97534</v>
      </c>
      <c r="F23" s="382">
        <v>335.62993</v>
      </c>
      <c r="G23" s="383">
        <f t="shared" si="0"/>
        <v>2590.60527</v>
      </c>
      <c r="H23" s="384">
        <v>58139.49195</v>
      </c>
      <c r="I23" s="382">
        <v>6225.44976</v>
      </c>
      <c r="J23" s="383">
        <f t="shared" si="1"/>
        <v>64364.94171000001</v>
      </c>
      <c r="K23" s="384">
        <f t="shared" si="2"/>
        <v>60394.46729</v>
      </c>
      <c r="L23" s="382">
        <f t="shared" si="3"/>
        <v>6561.0796900000005</v>
      </c>
      <c r="M23" s="383">
        <f t="shared" si="4"/>
        <v>66955.54698</v>
      </c>
      <c r="P23" s="158"/>
      <c r="X23" s="159"/>
    </row>
    <row r="24" spans="2:24" ht="15" customHeight="1">
      <c r="B24" s="156">
        <v>2026</v>
      </c>
      <c r="C24" s="157"/>
      <c r="D24" s="172"/>
      <c r="E24" s="384">
        <v>2254.97534</v>
      </c>
      <c r="F24" s="382">
        <v>256.95894</v>
      </c>
      <c r="G24" s="383">
        <f t="shared" si="0"/>
        <v>2511.93428</v>
      </c>
      <c r="H24" s="384">
        <v>78865.9764</v>
      </c>
      <c r="I24" s="382">
        <v>5716.1708100000005</v>
      </c>
      <c r="J24" s="383">
        <f t="shared" si="1"/>
        <v>84582.14721</v>
      </c>
      <c r="K24" s="384">
        <f t="shared" si="2"/>
        <v>81120.95174</v>
      </c>
      <c r="L24" s="382">
        <f t="shared" si="3"/>
        <v>5973.12975</v>
      </c>
      <c r="M24" s="383">
        <f t="shared" si="4"/>
        <v>87094.08149000001</v>
      </c>
      <c r="P24" s="158"/>
      <c r="X24" s="159"/>
    </row>
    <row r="25" spans="2:24" ht="15" customHeight="1">
      <c r="B25" s="156">
        <v>2027</v>
      </c>
      <c r="C25" s="157"/>
      <c r="D25" s="172"/>
      <c r="E25" s="384">
        <v>2254.97534</v>
      </c>
      <c r="F25" s="382">
        <v>177.9446</v>
      </c>
      <c r="G25" s="383">
        <f t="shared" si="0"/>
        <v>2432.9199399999998</v>
      </c>
      <c r="H25" s="384">
        <v>40384.91429</v>
      </c>
      <c r="I25" s="382">
        <v>1238.01735</v>
      </c>
      <c r="J25" s="383">
        <f t="shared" si="1"/>
        <v>41622.93164</v>
      </c>
      <c r="K25" s="384">
        <f t="shared" si="2"/>
        <v>42639.88963</v>
      </c>
      <c r="L25" s="382">
        <f t="shared" si="3"/>
        <v>1415.9619500000001</v>
      </c>
      <c r="M25" s="383">
        <f t="shared" si="4"/>
        <v>44055.851579999995</v>
      </c>
      <c r="P25" s="158"/>
      <c r="X25" s="159"/>
    </row>
    <row r="26" spans="2:24" ht="15" customHeight="1">
      <c r="B26" s="156">
        <v>2028</v>
      </c>
      <c r="C26" s="157"/>
      <c r="D26" s="172"/>
      <c r="E26" s="384">
        <v>2254.97534</v>
      </c>
      <c r="F26" s="382">
        <v>98.99031</v>
      </c>
      <c r="G26" s="383">
        <f t="shared" si="0"/>
        <v>2353.96565</v>
      </c>
      <c r="H26" s="384">
        <v>24884.729170000002</v>
      </c>
      <c r="I26" s="382">
        <v>901.69089</v>
      </c>
      <c r="J26" s="383">
        <f t="shared" si="1"/>
        <v>25786.420060000004</v>
      </c>
      <c r="K26" s="384">
        <f t="shared" si="2"/>
        <v>27139.704510000003</v>
      </c>
      <c r="L26" s="382">
        <f t="shared" si="3"/>
        <v>1000.6812</v>
      </c>
      <c r="M26" s="383">
        <f t="shared" si="4"/>
        <v>28140.385710000002</v>
      </c>
      <c r="P26" s="158"/>
      <c r="X26" s="159"/>
    </row>
    <row r="27" spans="2:24" ht="15" customHeight="1">
      <c r="B27" s="156">
        <v>2029</v>
      </c>
      <c r="C27" s="157"/>
      <c r="D27" s="172"/>
      <c r="E27" s="384">
        <v>1127.48749</v>
      </c>
      <c r="F27" s="382">
        <v>19.87779</v>
      </c>
      <c r="G27" s="383">
        <f t="shared" si="0"/>
        <v>1147.36528</v>
      </c>
      <c r="H27" s="384">
        <v>22996.286239999998</v>
      </c>
      <c r="I27" s="382">
        <v>668.4324499999999</v>
      </c>
      <c r="J27" s="383">
        <f t="shared" si="1"/>
        <v>23664.718689999998</v>
      </c>
      <c r="K27" s="384">
        <f t="shared" si="2"/>
        <v>24123.773729999997</v>
      </c>
      <c r="L27" s="382">
        <f t="shared" si="3"/>
        <v>688.3102399999999</v>
      </c>
      <c r="M27" s="383">
        <f t="shared" si="4"/>
        <v>24812.083969999996</v>
      </c>
      <c r="P27" s="158"/>
      <c r="X27" s="159"/>
    </row>
    <row r="28" spans="2:24" ht="15" customHeight="1">
      <c r="B28" s="156">
        <v>2030</v>
      </c>
      <c r="C28" s="157"/>
      <c r="D28" s="172"/>
      <c r="E28" s="384">
        <v>0</v>
      </c>
      <c r="F28" s="382">
        <v>0</v>
      </c>
      <c r="G28" s="383">
        <f t="shared" si="0"/>
        <v>0</v>
      </c>
      <c r="H28" s="384">
        <v>20324.015769999998</v>
      </c>
      <c r="I28" s="382">
        <v>469.84229999999997</v>
      </c>
      <c r="J28" s="383">
        <f t="shared" si="1"/>
        <v>20793.85807</v>
      </c>
      <c r="K28" s="384">
        <f t="shared" si="2"/>
        <v>20324.015769999998</v>
      </c>
      <c r="L28" s="382">
        <f t="shared" si="3"/>
        <v>469.84229999999997</v>
      </c>
      <c r="M28" s="383">
        <f t="shared" si="4"/>
        <v>20793.85807</v>
      </c>
      <c r="P28" s="158"/>
      <c r="X28" s="159"/>
    </row>
    <row r="29" spans="2:24" ht="15" customHeight="1">
      <c r="B29" s="156">
        <v>2031</v>
      </c>
      <c r="C29" s="157"/>
      <c r="D29" s="172"/>
      <c r="E29" s="384">
        <v>0</v>
      </c>
      <c r="F29" s="382">
        <v>0</v>
      </c>
      <c r="G29" s="383">
        <f t="shared" si="0"/>
        <v>0</v>
      </c>
      <c r="H29" s="384">
        <v>11790.733619999999</v>
      </c>
      <c r="I29" s="382">
        <v>437.64099</v>
      </c>
      <c r="J29" s="383">
        <f t="shared" si="1"/>
        <v>12228.374609999999</v>
      </c>
      <c r="K29" s="384">
        <f t="shared" si="2"/>
        <v>11790.733619999999</v>
      </c>
      <c r="L29" s="382">
        <f t="shared" si="3"/>
        <v>437.64099</v>
      </c>
      <c r="M29" s="383">
        <f t="shared" si="4"/>
        <v>12228.374609999999</v>
      </c>
      <c r="P29" s="158"/>
      <c r="X29" s="159"/>
    </row>
    <row r="30" spans="2:24" ht="15" customHeight="1">
      <c r="B30" s="156">
        <v>2032</v>
      </c>
      <c r="C30" s="157"/>
      <c r="D30" s="172"/>
      <c r="E30" s="384">
        <v>0</v>
      </c>
      <c r="F30" s="382">
        <v>0</v>
      </c>
      <c r="G30" s="383">
        <f t="shared" si="0"/>
        <v>0</v>
      </c>
      <c r="H30" s="384">
        <v>19598.27679</v>
      </c>
      <c r="I30" s="382">
        <v>117.75809</v>
      </c>
      <c r="J30" s="383">
        <f t="shared" si="1"/>
        <v>19716.03488</v>
      </c>
      <c r="K30" s="384">
        <f t="shared" si="2"/>
        <v>19598.27679</v>
      </c>
      <c r="L30" s="382">
        <f t="shared" si="3"/>
        <v>117.75809</v>
      </c>
      <c r="M30" s="383">
        <f t="shared" si="4"/>
        <v>19716.03488</v>
      </c>
      <c r="P30" s="158"/>
      <c r="X30" s="159"/>
    </row>
    <row r="31" spans="2:24" ht="15" customHeight="1">
      <c r="B31" s="156">
        <v>2033</v>
      </c>
      <c r="C31" s="157"/>
      <c r="D31" s="172"/>
      <c r="E31" s="384">
        <v>0</v>
      </c>
      <c r="F31" s="382">
        <v>0</v>
      </c>
      <c r="G31" s="383">
        <f t="shared" si="0"/>
        <v>0</v>
      </c>
      <c r="H31" s="384">
        <v>1833.60384</v>
      </c>
      <c r="I31" s="382">
        <v>103.32099000000001</v>
      </c>
      <c r="J31" s="383">
        <f t="shared" si="1"/>
        <v>1936.92483</v>
      </c>
      <c r="K31" s="384">
        <f t="shared" si="2"/>
        <v>1833.60384</v>
      </c>
      <c r="L31" s="382">
        <f t="shared" si="3"/>
        <v>103.32099000000001</v>
      </c>
      <c r="M31" s="383">
        <f t="shared" si="4"/>
        <v>1936.92483</v>
      </c>
      <c r="P31" s="158"/>
      <c r="X31" s="159"/>
    </row>
    <row r="32" spans="2:24" ht="15" customHeight="1">
      <c r="B32" s="156">
        <v>2034</v>
      </c>
      <c r="C32" s="157"/>
      <c r="D32" s="172"/>
      <c r="E32" s="384">
        <v>0</v>
      </c>
      <c r="F32" s="382">
        <v>0</v>
      </c>
      <c r="G32" s="383">
        <f t="shared" si="0"/>
        <v>0</v>
      </c>
      <c r="H32" s="384">
        <v>873.9815</v>
      </c>
      <c r="I32" s="382">
        <v>70.38206</v>
      </c>
      <c r="J32" s="383">
        <f t="shared" si="1"/>
        <v>944.36356</v>
      </c>
      <c r="K32" s="384">
        <f t="shared" si="2"/>
        <v>873.9815</v>
      </c>
      <c r="L32" s="382">
        <f t="shared" si="3"/>
        <v>70.38206</v>
      </c>
      <c r="M32" s="383">
        <f t="shared" si="4"/>
        <v>944.36356</v>
      </c>
      <c r="P32" s="158"/>
      <c r="X32" s="159"/>
    </row>
    <row r="33" spans="2:24" ht="15" customHeight="1">
      <c r="B33" s="156">
        <v>2035</v>
      </c>
      <c r="C33" s="157"/>
      <c r="D33" s="172"/>
      <c r="E33" s="384">
        <v>0</v>
      </c>
      <c r="F33" s="382">
        <v>0</v>
      </c>
      <c r="G33" s="383">
        <f t="shared" si="0"/>
        <v>0</v>
      </c>
      <c r="H33" s="384">
        <v>987.76202</v>
      </c>
      <c r="I33" s="382">
        <v>49.18946</v>
      </c>
      <c r="J33" s="383">
        <f t="shared" si="1"/>
        <v>1036.95148</v>
      </c>
      <c r="K33" s="384">
        <f t="shared" si="2"/>
        <v>987.76202</v>
      </c>
      <c r="L33" s="382">
        <f t="shared" si="3"/>
        <v>49.18946</v>
      </c>
      <c r="M33" s="383">
        <f t="shared" si="4"/>
        <v>1036.95148</v>
      </c>
      <c r="P33" s="158"/>
      <c r="X33" s="159"/>
    </row>
    <row r="34" spans="2:24" ht="15" customHeight="1">
      <c r="B34" s="156">
        <v>2036</v>
      </c>
      <c r="C34" s="157"/>
      <c r="D34" s="172"/>
      <c r="E34" s="384">
        <v>0</v>
      </c>
      <c r="F34" s="382">
        <v>0</v>
      </c>
      <c r="G34" s="383">
        <f t="shared" si="0"/>
        <v>0</v>
      </c>
      <c r="H34" s="384">
        <v>515.3497</v>
      </c>
      <c r="I34" s="382">
        <v>29.36102</v>
      </c>
      <c r="J34" s="383">
        <f t="shared" si="1"/>
        <v>544.71072</v>
      </c>
      <c r="K34" s="384">
        <f t="shared" si="2"/>
        <v>515.3497</v>
      </c>
      <c r="L34" s="382">
        <f t="shared" si="3"/>
        <v>29.36102</v>
      </c>
      <c r="M34" s="383">
        <f t="shared" si="4"/>
        <v>544.71072</v>
      </c>
      <c r="P34" s="158"/>
      <c r="X34" s="159"/>
    </row>
    <row r="35" spans="2:24" ht="15" customHeight="1">
      <c r="B35" s="156">
        <v>2037</v>
      </c>
      <c r="C35" s="157"/>
      <c r="D35" s="172"/>
      <c r="E35" s="384">
        <v>0</v>
      </c>
      <c r="F35" s="382">
        <v>0</v>
      </c>
      <c r="G35" s="383">
        <f t="shared" si="0"/>
        <v>0</v>
      </c>
      <c r="H35" s="384">
        <v>348.5908</v>
      </c>
      <c r="I35" s="382">
        <v>21.194</v>
      </c>
      <c r="J35" s="383">
        <f t="shared" si="1"/>
        <v>369.7848</v>
      </c>
      <c r="K35" s="384">
        <f t="shared" si="2"/>
        <v>348.5908</v>
      </c>
      <c r="L35" s="382">
        <f t="shared" si="3"/>
        <v>21.194</v>
      </c>
      <c r="M35" s="383">
        <f t="shared" si="4"/>
        <v>369.7848</v>
      </c>
      <c r="P35" s="158"/>
      <c r="X35" s="159"/>
    </row>
    <row r="36" spans="2:24" ht="15" customHeight="1">
      <c r="B36" s="156">
        <v>2038</v>
      </c>
      <c r="C36" s="157"/>
      <c r="D36" s="172"/>
      <c r="E36" s="384">
        <v>0</v>
      </c>
      <c r="F36" s="382">
        <v>0</v>
      </c>
      <c r="G36" s="383">
        <f t="shared" si="0"/>
        <v>0</v>
      </c>
      <c r="H36" s="384">
        <v>348.59081</v>
      </c>
      <c r="I36" s="382">
        <v>15.54227</v>
      </c>
      <c r="J36" s="383">
        <f t="shared" si="1"/>
        <v>364.13307999999995</v>
      </c>
      <c r="K36" s="384">
        <f t="shared" si="2"/>
        <v>348.59081</v>
      </c>
      <c r="L36" s="382">
        <f t="shared" si="3"/>
        <v>15.54227</v>
      </c>
      <c r="M36" s="383">
        <f t="shared" si="4"/>
        <v>364.13307999999995</v>
      </c>
      <c r="P36" s="158"/>
      <c r="X36" s="159"/>
    </row>
    <row r="37" spans="2:24" ht="15" customHeight="1">
      <c r="B37" s="156">
        <v>2039</v>
      </c>
      <c r="C37" s="157"/>
      <c r="D37" s="172"/>
      <c r="E37" s="384">
        <v>0</v>
      </c>
      <c r="F37" s="382">
        <v>0</v>
      </c>
      <c r="G37" s="383">
        <f t="shared" si="0"/>
        <v>0</v>
      </c>
      <c r="H37" s="384">
        <v>282.58671999999996</v>
      </c>
      <c r="I37" s="382">
        <v>9.89053</v>
      </c>
      <c r="J37" s="383">
        <f t="shared" si="1"/>
        <v>292.47724999999997</v>
      </c>
      <c r="K37" s="384">
        <f t="shared" si="2"/>
        <v>282.58671999999996</v>
      </c>
      <c r="L37" s="382">
        <f t="shared" si="3"/>
        <v>9.89053</v>
      </c>
      <c r="M37" s="383">
        <f t="shared" si="4"/>
        <v>292.47724999999997</v>
      </c>
      <c r="P37" s="158"/>
      <c r="X37" s="159"/>
    </row>
    <row r="38" spans="2:24" ht="15" customHeight="1">
      <c r="B38" s="156">
        <v>2040</v>
      </c>
      <c r="C38" s="157"/>
      <c r="D38" s="172"/>
      <c r="E38" s="384">
        <v>0</v>
      </c>
      <c r="F38" s="382">
        <v>0</v>
      </c>
      <c r="G38" s="383">
        <f t="shared" si="0"/>
        <v>0</v>
      </c>
      <c r="H38" s="384">
        <v>282.58676</v>
      </c>
      <c r="I38" s="382">
        <v>4.23881</v>
      </c>
      <c r="J38" s="383">
        <f t="shared" si="1"/>
        <v>286.82557</v>
      </c>
      <c r="K38" s="384">
        <f t="shared" si="2"/>
        <v>282.58676</v>
      </c>
      <c r="L38" s="382">
        <f t="shared" si="3"/>
        <v>4.23881</v>
      </c>
      <c r="M38" s="383">
        <f t="shared" si="4"/>
        <v>286.82557</v>
      </c>
      <c r="P38" s="158"/>
      <c r="X38" s="159"/>
    </row>
    <row r="39" spans="2:13" ht="9.75" customHeight="1">
      <c r="B39" s="160"/>
      <c r="C39" s="161"/>
      <c r="D39" s="174"/>
      <c r="E39" s="388"/>
      <c r="F39" s="389"/>
      <c r="G39" s="390"/>
      <c r="H39" s="388"/>
      <c r="I39" s="389"/>
      <c r="J39" s="390"/>
      <c r="K39" s="388"/>
      <c r="L39" s="389"/>
      <c r="M39" s="390"/>
    </row>
    <row r="40" spans="2:13" ht="15" customHeight="1">
      <c r="B40" s="572" t="s">
        <v>15</v>
      </c>
      <c r="C40" s="573"/>
      <c r="D40" s="278"/>
      <c r="E40" s="576">
        <f aca="true" t="shared" si="5" ref="E40:M40">SUM(E15:E38)</f>
        <v>37838.22535</v>
      </c>
      <c r="F40" s="578">
        <f t="shared" si="5"/>
        <v>6058.12527</v>
      </c>
      <c r="G40" s="567">
        <f t="shared" si="5"/>
        <v>43896.35062</v>
      </c>
      <c r="H40" s="576">
        <f t="shared" si="5"/>
        <v>941550.3638200001</v>
      </c>
      <c r="I40" s="578">
        <f t="shared" si="5"/>
        <v>111696.06962</v>
      </c>
      <c r="J40" s="567">
        <f t="shared" si="5"/>
        <v>1053246.4334400005</v>
      </c>
      <c r="K40" s="576">
        <f t="shared" si="5"/>
        <v>979388.58917</v>
      </c>
      <c r="L40" s="578">
        <f t="shared" si="5"/>
        <v>117754.19489</v>
      </c>
      <c r="M40" s="567">
        <f t="shared" si="5"/>
        <v>1097142.7840600004</v>
      </c>
    </row>
    <row r="41" spans="2:13" ht="15" customHeight="1">
      <c r="B41" s="574"/>
      <c r="C41" s="575"/>
      <c r="D41" s="279"/>
      <c r="E41" s="577"/>
      <c r="F41" s="579"/>
      <c r="G41" s="568"/>
      <c r="H41" s="577"/>
      <c r="I41" s="579"/>
      <c r="J41" s="568"/>
      <c r="K41" s="577"/>
      <c r="L41" s="579"/>
      <c r="M41" s="568"/>
    </row>
    <row r="42" ht="6.75" customHeight="1"/>
    <row r="43" spans="2:13" s="145" customFormat="1" ht="15" customHeight="1">
      <c r="B43" s="162" t="s">
        <v>127</v>
      </c>
      <c r="C43" s="163"/>
      <c r="D43" s="163"/>
      <c r="E43" s="147"/>
      <c r="G43" s="147"/>
      <c r="H43" s="164"/>
      <c r="I43" s="165"/>
      <c r="J43" s="164"/>
      <c r="K43" s="147"/>
      <c r="L43" s="147"/>
      <c r="M43" s="147"/>
    </row>
    <row r="44" spans="2:13" s="145" customFormat="1" ht="15" customHeight="1">
      <c r="B44" s="162" t="s">
        <v>311</v>
      </c>
      <c r="C44" s="163"/>
      <c r="D44" s="163"/>
      <c r="E44" s="147"/>
      <c r="G44" s="147"/>
      <c r="H44" s="164"/>
      <c r="I44" s="165"/>
      <c r="J44" s="164"/>
      <c r="K44" s="198"/>
      <c r="L44" s="197"/>
      <c r="M44" s="147"/>
    </row>
    <row r="45" spans="2:13" s="145" customFormat="1" ht="15" customHeight="1">
      <c r="B45" s="162" t="s">
        <v>312</v>
      </c>
      <c r="C45" s="163"/>
      <c r="D45" s="163"/>
      <c r="E45" s="147"/>
      <c r="G45" s="147"/>
      <c r="H45" s="175"/>
      <c r="I45" s="165"/>
      <c r="J45" s="164"/>
      <c r="K45" s="147"/>
      <c r="L45" s="147"/>
      <c r="M45" s="147"/>
    </row>
    <row r="46" spans="2:13" ht="15.75" customHeight="1">
      <c r="B46" s="454"/>
      <c r="C46" s="454"/>
      <c r="D46" s="454"/>
      <c r="E46" s="455"/>
      <c r="F46" s="455"/>
      <c r="G46" s="455"/>
      <c r="H46" s="455"/>
      <c r="I46" s="455"/>
      <c r="J46" s="455"/>
      <c r="K46" s="455"/>
      <c r="L46" s="455"/>
      <c r="M46" s="455"/>
    </row>
    <row r="47" spans="2:24" ht="15.75" customHeight="1">
      <c r="B47" s="454"/>
      <c r="C47" s="454"/>
      <c r="D47" s="454"/>
      <c r="E47" s="456"/>
      <c r="F47" s="457"/>
      <c r="G47" s="458"/>
      <c r="H47" s="456"/>
      <c r="I47" s="458"/>
      <c r="J47" s="458"/>
      <c r="K47" s="458"/>
      <c r="L47" s="458"/>
      <c r="M47" s="458"/>
      <c r="X47" s="167"/>
    </row>
    <row r="48" spans="2:24" ht="15.75" customHeight="1">
      <c r="B48" s="454"/>
      <c r="C48" s="454"/>
      <c r="D48" s="454"/>
      <c r="E48" s="459"/>
      <c r="F48" s="460"/>
      <c r="G48" s="461"/>
      <c r="H48" s="462"/>
      <c r="I48" s="462"/>
      <c r="J48" s="462"/>
      <c r="K48" s="459"/>
      <c r="L48" s="459"/>
      <c r="M48" s="463"/>
      <c r="Q48" s="220"/>
      <c r="X48" s="167"/>
    </row>
    <row r="49" spans="2:17" ht="15.75" customHeight="1">
      <c r="B49" s="454"/>
      <c r="C49" s="454"/>
      <c r="D49" s="454"/>
      <c r="E49" s="459"/>
      <c r="F49" s="460"/>
      <c r="G49" s="459"/>
      <c r="H49" s="462"/>
      <c r="I49" s="462"/>
      <c r="J49" s="462"/>
      <c r="K49" s="459"/>
      <c r="L49" s="461"/>
      <c r="M49" s="463"/>
      <c r="O49" s="225"/>
      <c r="Q49" s="220"/>
    </row>
    <row r="50" spans="2:17" ht="15.75" customHeight="1">
      <c r="B50" s="454"/>
      <c r="C50" s="454"/>
      <c r="D50" s="454"/>
      <c r="E50" s="459"/>
      <c r="F50" s="460"/>
      <c r="G50" s="459"/>
      <c r="H50" s="459"/>
      <c r="I50" s="464"/>
      <c r="J50" s="459"/>
      <c r="K50" s="459"/>
      <c r="L50" s="459"/>
      <c r="M50" s="465"/>
      <c r="O50" s="226"/>
      <c r="P50" s="226"/>
      <c r="Q50" s="220"/>
    </row>
    <row r="51" spans="2:17" ht="18.75">
      <c r="B51" s="136" t="s">
        <v>119</v>
      </c>
      <c r="C51" s="137"/>
      <c r="D51" s="137"/>
      <c r="M51" s="327"/>
      <c r="Q51" s="220"/>
    </row>
    <row r="52" spans="2:17" ht="19.5">
      <c r="B52" s="140" t="s">
        <v>67</v>
      </c>
      <c r="C52" s="141"/>
      <c r="D52" s="141"/>
      <c r="L52" s="75"/>
      <c r="M52" s="302"/>
      <c r="N52" s="334">
        <f>+Portada!I34</f>
        <v>3.249</v>
      </c>
      <c r="Q52" s="220"/>
    </row>
    <row r="53" spans="2:17" ht="18">
      <c r="B53" s="141" t="s">
        <v>82</v>
      </c>
      <c r="C53" s="139"/>
      <c r="D53" s="139"/>
      <c r="M53" s="280"/>
      <c r="Q53" s="220"/>
    </row>
    <row r="54" spans="2:17" ht="16.5">
      <c r="B54" s="143" t="s">
        <v>143</v>
      </c>
      <c r="C54" s="139"/>
      <c r="D54" s="139"/>
      <c r="L54" s="166"/>
      <c r="O54" s="227"/>
      <c r="Q54" s="220"/>
    </row>
    <row r="55" spans="2:4" ht="15.75">
      <c r="B55" s="139" t="str">
        <f>+B9</f>
        <v>Período: De abril 2017 al 2040</v>
      </c>
      <c r="C55" s="139"/>
      <c r="D55" s="139"/>
    </row>
    <row r="56" spans="2:13" ht="15.75">
      <c r="B56" s="146" t="s">
        <v>155</v>
      </c>
      <c r="C56" s="146"/>
      <c r="D56" s="146"/>
      <c r="E56" s="147"/>
      <c r="F56" s="145"/>
      <c r="G56" s="147"/>
      <c r="H56" s="147"/>
      <c r="I56" s="148"/>
      <c r="J56" s="147"/>
      <c r="K56" s="147"/>
      <c r="L56" s="147"/>
      <c r="M56" s="147"/>
    </row>
    <row r="57" ht="9.75" customHeight="1"/>
    <row r="58" spans="2:13" ht="19.5" customHeight="1">
      <c r="B58" s="563" t="s">
        <v>100</v>
      </c>
      <c r="C58" s="564"/>
      <c r="D58" s="170"/>
      <c r="E58" s="569" t="s">
        <v>98</v>
      </c>
      <c r="F58" s="570"/>
      <c r="G58" s="571"/>
      <c r="H58" s="569" t="s">
        <v>99</v>
      </c>
      <c r="I58" s="570"/>
      <c r="J58" s="571"/>
      <c r="K58" s="569" t="s">
        <v>32</v>
      </c>
      <c r="L58" s="570"/>
      <c r="M58" s="571"/>
    </row>
    <row r="59" spans="2:13" ht="19.5" customHeight="1">
      <c r="B59" s="565"/>
      <c r="C59" s="566"/>
      <c r="D59" s="171"/>
      <c r="E59" s="152" t="s">
        <v>80</v>
      </c>
      <c r="F59" s="150" t="s">
        <v>81</v>
      </c>
      <c r="G59" s="151" t="s">
        <v>32</v>
      </c>
      <c r="H59" s="152" t="s">
        <v>80</v>
      </c>
      <c r="I59" s="150" t="s">
        <v>81</v>
      </c>
      <c r="J59" s="151" t="s">
        <v>32</v>
      </c>
      <c r="K59" s="152" t="s">
        <v>80</v>
      </c>
      <c r="L59" s="150" t="s">
        <v>81</v>
      </c>
      <c r="M59" s="151" t="s">
        <v>32</v>
      </c>
    </row>
    <row r="60" spans="2:13" ht="9.75" customHeight="1">
      <c r="B60" s="153"/>
      <c r="C60" s="154"/>
      <c r="D60" s="155"/>
      <c r="E60" s="385"/>
      <c r="F60" s="386"/>
      <c r="G60" s="387"/>
      <c r="H60" s="385"/>
      <c r="I60" s="386"/>
      <c r="J60" s="387"/>
      <c r="K60" s="385"/>
      <c r="L60" s="386"/>
      <c r="M60" s="387"/>
    </row>
    <row r="61" spans="2:16" ht="15.75">
      <c r="B61" s="156">
        <v>2017</v>
      </c>
      <c r="C61" s="157"/>
      <c r="D61" s="173" t="s">
        <v>138</v>
      </c>
      <c r="E61" s="384">
        <f>ROUND(+E15*$N$52,5)</f>
        <v>12668.23396</v>
      </c>
      <c r="F61" s="382">
        <f>ROUND(+F15*$N$52,5)</f>
        <v>1643.84143</v>
      </c>
      <c r="G61" s="383">
        <f aca="true" t="shared" si="6" ref="G61:G83">+F61+E61</f>
        <v>14312.07539</v>
      </c>
      <c r="H61" s="384">
        <f>ROUND(+H15*$N$52,5)</f>
        <v>349052.61683</v>
      </c>
      <c r="I61" s="382">
        <f>ROUND(+I15*$N$52,5)</f>
        <v>44943.63936</v>
      </c>
      <c r="J61" s="383">
        <f aca="true" t="shared" si="7" ref="J61:J83">+H61+I61</f>
        <v>393996.25619</v>
      </c>
      <c r="K61" s="384">
        <f aca="true" t="shared" si="8" ref="K61:K75">+E61+H61</f>
        <v>361720.85079</v>
      </c>
      <c r="L61" s="382">
        <f aca="true" t="shared" si="9" ref="L61:L75">+F61+I61</f>
        <v>46587.48079</v>
      </c>
      <c r="M61" s="383">
        <f>+K61+L61</f>
        <v>408308.33158</v>
      </c>
      <c r="P61" s="159"/>
    </row>
    <row r="62" spans="2:16" ht="15.75">
      <c r="B62" s="156">
        <v>2018</v>
      </c>
      <c r="C62" s="157"/>
      <c r="D62" s="172"/>
      <c r="E62" s="384">
        <f aca="true" t="shared" si="10" ref="E62:F84">ROUND(+E16*$N$52,5)</f>
        <v>14992.68994</v>
      </c>
      <c r="F62" s="382">
        <f t="shared" si="10"/>
        <v>2534.58064</v>
      </c>
      <c r="G62" s="383">
        <f t="shared" si="6"/>
        <v>17527.27058</v>
      </c>
      <c r="H62" s="384">
        <f aca="true" t="shared" si="11" ref="H62:I84">ROUND(+H16*$N$52,5)</f>
        <v>375002.91367</v>
      </c>
      <c r="I62" s="382">
        <f t="shared" si="11"/>
        <v>53287.35324</v>
      </c>
      <c r="J62" s="383">
        <f t="shared" si="7"/>
        <v>428290.26691</v>
      </c>
      <c r="K62" s="384">
        <f t="shared" si="8"/>
        <v>389995.60361</v>
      </c>
      <c r="L62" s="382">
        <f t="shared" si="9"/>
        <v>55821.93388</v>
      </c>
      <c r="M62" s="383">
        <f>+K62+L62</f>
        <v>445817.53749</v>
      </c>
      <c r="P62" s="159"/>
    </row>
    <row r="63" spans="2:16" ht="15.75">
      <c r="B63" s="156">
        <v>2019</v>
      </c>
      <c r="C63" s="157"/>
      <c r="D63" s="172"/>
      <c r="E63" s="384">
        <f t="shared" si="10"/>
        <v>13673.96386</v>
      </c>
      <c r="F63" s="382">
        <f t="shared" si="10"/>
        <v>2745.28255</v>
      </c>
      <c r="G63" s="383">
        <f t="shared" si="6"/>
        <v>16419.24641</v>
      </c>
      <c r="H63" s="384">
        <f t="shared" si="11"/>
        <v>272433.98999</v>
      </c>
      <c r="I63" s="382">
        <f t="shared" si="11"/>
        <v>46685.42683</v>
      </c>
      <c r="J63" s="383">
        <f t="shared" si="7"/>
        <v>319119.41682</v>
      </c>
      <c r="K63" s="384">
        <f t="shared" si="8"/>
        <v>286107.95385</v>
      </c>
      <c r="L63" s="382">
        <f t="shared" si="9"/>
        <v>49430.70938</v>
      </c>
      <c r="M63" s="383">
        <f aca="true" t="shared" si="12" ref="M63:M84">+K63+L63</f>
        <v>335538.66323</v>
      </c>
      <c r="P63" s="159"/>
    </row>
    <row r="64" spans="2:16" ht="15.75">
      <c r="B64" s="156">
        <v>2020</v>
      </c>
      <c r="C64" s="157"/>
      <c r="D64" s="172"/>
      <c r="E64" s="384">
        <f t="shared" si="10"/>
        <v>12325.0803</v>
      </c>
      <c r="F64" s="382">
        <f t="shared" si="10"/>
        <v>2659.73127</v>
      </c>
      <c r="G64" s="383">
        <f t="shared" si="6"/>
        <v>14984.81157</v>
      </c>
      <c r="H64" s="384">
        <f t="shared" si="11"/>
        <v>246464.94808</v>
      </c>
      <c r="I64" s="382">
        <f t="shared" si="11"/>
        <v>42522.2365</v>
      </c>
      <c r="J64" s="383">
        <f t="shared" si="7"/>
        <v>288987.18458</v>
      </c>
      <c r="K64" s="384">
        <f t="shared" si="8"/>
        <v>258790.02838</v>
      </c>
      <c r="L64" s="382">
        <f t="shared" si="9"/>
        <v>45181.96777</v>
      </c>
      <c r="M64" s="383">
        <f t="shared" si="12"/>
        <v>303971.99615</v>
      </c>
      <c r="P64" s="159"/>
    </row>
    <row r="65" spans="2:16" ht="15.75">
      <c r="B65" s="156">
        <v>2021</v>
      </c>
      <c r="C65" s="157"/>
      <c r="D65" s="172"/>
      <c r="E65" s="384">
        <f t="shared" si="10"/>
        <v>10991.73358</v>
      </c>
      <c r="F65" s="382">
        <f t="shared" si="10"/>
        <v>2294.70083</v>
      </c>
      <c r="G65" s="383">
        <f t="shared" si="6"/>
        <v>13286.43441</v>
      </c>
      <c r="H65" s="384">
        <f t="shared" si="11"/>
        <v>245884.38865</v>
      </c>
      <c r="I65" s="382">
        <f t="shared" si="11"/>
        <v>37538.5081</v>
      </c>
      <c r="J65" s="383">
        <f t="shared" si="7"/>
        <v>283422.89675</v>
      </c>
      <c r="K65" s="384">
        <f t="shared" si="8"/>
        <v>256876.12223</v>
      </c>
      <c r="L65" s="382">
        <f t="shared" si="9"/>
        <v>39833.20893</v>
      </c>
      <c r="M65" s="383">
        <f t="shared" si="12"/>
        <v>296709.33116</v>
      </c>
      <c r="P65" s="159"/>
    </row>
    <row r="66" spans="2:16" ht="15.75">
      <c r="B66" s="156">
        <v>2022</v>
      </c>
      <c r="C66" s="157"/>
      <c r="D66" s="172"/>
      <c r="E66" s="384">
        <f t="shared" si="10"/>
        <v>9669.84671</v>
      </c>
      <c r="F66" s="382">
        <f t="shared" si="10"/>
        <v>1940.77722</v>
      </c>
      <c r="G66" s="383">
        <f t="shared" si="6"/>
        <v>11610.62393</v>
      </c>
      <c r="H66" s="384">
        <f t="shared" si="11"/>
        <v>225118.57001</v>
      </c>
      <c r="I66" s="382">
        <f t="shared" si="11"/>
        <v>33044.12335</v>
      </c>
      <c r="J66" s="383">
        <f t="shared" si="7"/>
        <v>258162.69336</v>
      </c>
      <c r="K66" s="384">
        <f t="shared" si="8"/>
        <v>234788.41672</v>
      </c>
      <c r="L66" s="382">
        <f t="shared" si="9"/>
        <v>34984.90057</v>
      </c>
      <c r="M66" s="383">
        <f t="shared" si="12"/>
        <v>269773.31729000004</v>
      </c>
      <c r="P66" s="159"/>
    </row>
    <row r="67" spans="2:16" ht="15.75">
      <c r="B67" s="156">
        <v>2023</v>
      </c>
      <c r="C67" s="157"/>
      <c r="D67" s="172"/>
      <c r="E67" s="384">
        <f t="shared" si="10"/>
        <v>8319.56455</v>
      </c>
      <c r="F67" s="382">
        <f t="shared" si="10"/>
        <v>1624.78796</v>
      </c>
      <c r="G67" s="383">
        <f t="shared" si="6"/>
        <v>9944.352509999999</v>
      </c>
      <c r="H67" s="384">
        <f t="shared" si="11"/>
        <v>243798.13109</v>
      </c>
      <c r="I67" s="382">
        <f t="shared" si="11"/>
        <v>28469.56936</v>
      </c>
      <c r="J67" s="383">
        <f t="shared" si="7"/>
        <v>272267.70045</v>
      </c>
      <c r="K67" s="384">
        <f t="shared" si="8"/>
        <v>252117.69564000002</v>
      </c>
      <c r="L67" s="382">
        <f t="shared" si="9"/>
        <v>30094.357320000003</v>
      </c>
      <c r="M67" s="383">
        <f t="shared" si="12"/>
        <v>282212.05296</v>
      </c>
      <c r="P67" s="159"/>
    </row>
    <row r="68" spans="2:16" ht="15.75">
      <c r="B68" s="156">
        <v>2024</v>
      </c>
      <c r="C68" s="157"/>
      <c r="D68" s="172"/>
      <c r="E68" s="384">
        <f t="shared" si="10"/>
        <v>7326.41488</v>
      </c>
      <c r="F68" s="382">
        <f t="shared" si="10"/>
        <v>1349.48141</v>
      </c>
      <c r="G68" s="383">
        <f t="shared" si="6"/>
        <v>8675.89629</v>
      </c>
      <c r="H68" s="384">
        <f t="shared" si="11"/>
        <v>183637.23298</v>
      </c>
      <c r="I68" s="382">
        <f t="shared" si="11"/>
        <v>24171.85578</v>
      </c>
      <c r="J68" s="383">
        <f t="shared" si="7"/>
        <v>207809.08876</v>
      </c>
      <c r="K68" s="384">
        <f t="shared" si="8"/>
        <v>190963.64786</v>
      </c>
      <c r="L68" s="382">
        <f t="shared" si="9"/>
        <v>25521.337190000002</v>
      </c>
      <c r="M68" s="383">
        <f t="shared" si="12"/>
        <v>216484.98505</v>
      </c>
      <c r="P68" s="159"/>
    </row>
    <row r="69" spans="2:16" ht="15.75">
      <c r="B69" s="156">
        <v>2025</v>
      </c>
      <c r="C69" s="157"/>
      <c r="D69" s="172"/>
      <c r="E69" s="384">
        <f t="shared" si="10"/>
        <v>7326.41488</v>
      </c>
      <c r="F69" s="382">
        <f t="shared" si="10"/>
        <v>1090.46164</v>
      </c>
      <c r="G69" s="383">
        <f t="shared" si="6"/>
        <v>8416.87652</v>
      </c>
      <c r="H69" s="384">
        <f t="shared" si="11"/>
        <v>188895.20935</v>
      </c>
      <c r="I69" s="382">
        <f t="shared" si="11"/>
        <v>20226.48627</v>
      </c>
      <c r="J69" s="383">
        <f t="shared" si="7"/>
        <v>209121.69561999998</v>
      </c>
      <c r="K69" s="384">
        <f t="shared" si="8"/>
        <v>196221.62423</v>
      </c>
      <c r="L69" s="382">
        <f t="shared" si="9"/>
        <v>21316.947910000003</v>
      </c>
      <c r="M69" s="383">
        <f t="shared" si="12"/>
        <v>217538.57214</v>
      </c>
      <c r="P69" s="159"/>
    </row>
    <row r="70" spans="2:16" ht="15.75">
      <c r="B70" s="156">
        <v>2026</v>
      </c>
      <c r="C70" s="157"/>
      <c r="D70" s="172"/>
      <c r="E70" s="384">
        <f t="shared" si="10"/>
        <v>7326.41488</v>
      </c>
      <c r="F70" s="382">
        <f t="shared" si="10"/>
        <v>834.8596</v>
      </c>
      <c r="G70" s="383">
        <f t="shared" si="6"/>
        <v>8161.27448</v>
      </c>
      <c r="H70" s="384">
        <f t="shared" si="11"/>
        <v>256235.55732</v>
      </c>
      <c r="I70" s="382">
        <f t="shared" si="11"/>
        <v>18571.83896</v>
      </c>
      <c r="J70" s="383">
        <f t="shared" si="7"/>
        <v>274807.39628</v>
      </c>
      <c r="K70" s="384">
        <f t="shared" si="8"/>
        <v>263561.9722</v>
      </c>
      <c r="L70" s="382">
        <f t="shared" si="9"/>
        <v>19406.69856</v>
      </c>
      <c r="M70" s="383">
        <f t="shared" si="12"/>
        <v>282968.67076</v>
      </c>
      <c r="P70" s="159"/>
    </row>
    <row r="71" spans="2:16" ht="15.75">
      <c r="B71" s="156">
        <v>2027</v>
      </c>
      <c r="C71" s="157"/>
      <c r="D71" s="172"/>
      <c r="E71" s="384">
        <f t="shared" si="10"/>
        <v>7326.41488</v>
      </c>
      <c r="F71" s="382">
        <f t="shared" si="10"/>
        <v>578.14201</v>
      </c>
      <c r="G71" s="383">
        <f t="shared" si="6"/>
        <v>7904.55689</v>
      </c>
      <c r="H71" s="384">
        <f t="shared" si="11"/>
        <v>131210.58653</v>
      </c>
      <c r="I71" s="382">
        <f t="shared" si="11"/>
        <v>4022.31837</v>
      </c>
      <c r="J71" s="383">
        <f t="shared" si="7"/>
        <v>135232.9049</v>
      </c>
      <c r="K71" s="384">
        <f t="shared" si="8"/>
        <v>138537.00141</v>
      </c>
      <c r="L71" s="382">
        <f t="shared" si="9"/>
        <v>4600.46038</v>
      </c>
      <c r="M71" s="383">
        <f t="shared" si="12"/>
        <v>143137.46179</v>
      </c>
      <c r="P71" s="159"/>
    </row>
    <row r="72" spans="2:16" ht="15.75">
      <c r="B72" s="156">
        <v>2028</v>
      </c>
      <c r="C72" s="157"/>
      <c r="D72" s="172"/>
      <c r="E72" s="384">
        <f t="shared" si="10"/>
        <v>7326.41488</v>
      </c>
      <c r="F72" s="382">
        <f t="shared" si="10"/>
        <v>321.61952</v>
      </c>
      <c r="G72" s="383">
        <f t="shared" si="6"/>
        <v>7648.0344000000005</v>
      </c>
      <c r="H72" s="384">
        <f t="shared" si="11"/>
        <v>80850.48507</v>
      </c>
      <c r="I72" s="382">
        <f t="shared" si="11"/>
        <v>2929.5937</v>
      </c>
      <c r="J72" s="383">
        <f t="shared" si="7"/>
        <v>83780.07877</v>
      </c>
      <c r="K72" s="384">
        <f t="shared" si="8"/>
        <v>88176.89994999999</v>
      </c>
      <c r="L72" s="382">
        <f t="shared" si="9"/>
        <v>3251.21322</v>
      </c>
      <c r="M72" s="383">
        <f t="shared" si="12"/>
        <v>91428.11317</v>
      </c>
      <c r="P72" s="159"/>
    </row>
    <row r="73" spans="2:16" ht="15.75">
      <c r="B73" s="156">
        <v>2029</v>
      </c>
      <c r="C73" s="157"/>
      <c r="D73" s="172"/>
      <c r="E73" s="384">
        <f t="shared" si="10"/>
        <v>3663.20686</v>
      </c>
      <c r="F73" s="382">
        <f t="shared" si="10"/>
        <v>64.58294</v>
      </c>
      <c r="G73" s="383">
        <f>+F73+E73</f>
        <v>3727.7897999999996</v>
      </c>
      <c r="H73" s="384">
        <f t="shared" si="11"/>
        <v>74714.93399</v>
      </c>
      <c r="I73" s="382">
        <f t="shared" si="11"/>
        <v>2171.73703</v>
      </c>
      <c r="J73" s="383">
        <f t="shared" si="7"/>
        <v>76886.67102000001</v>
      </c>
      <c r="K73" s="384">
        <f t="shared" si="8"/>
        <v>78378.14085000001</v>
      </c>
      <c r="L73" s="382">
        <f t="shared" si="9"/>
        <v>2236.3199699999996</v>
      </c>
      <c r="M73" s="383">
        <f t="shared" si="12"/>
        <v>80614.46082000001</v>
      </c>
      <c r="P73" s="159"/>
    </row>
    <row r="74" spans="2:16" ht="15.75">
      <c r="B74" s="156">
        <v>2030</v>
      </c>
      <c r="C74" s="157"/>
      <c r="D74" s="172"/>
      <c r="E74" s="384">
        <f t="shared" si="10"/>
        <v>0</v>
      </c>
      <c r="F74" s="382">
        <f t="shared" si="10"/>
        <v>0</v>
      </c>
      <c r="G74" s="383">
        <f t="shared" si="6"/>
        <v>0</v>
      </c>
      <c r="H74" s="384">
        <f t="shared" si="11"/>
        <v>66032.72724</v>
      </c>
      <c r="I74" s="382">
        <f t="shared" si="11"/>
        <v>1526.51763</v>
      </c>
      <c r="J74" s="383">
        <f t="shared" si="7"/>
        <v>67559.24487</v>
      </c>
      <c r="K74" s="384">
        <f t="shared" si="8"/>
        <v>66032.72724</v>
      </c>
      <c r="L74" s="382">
        <f t="shared" si="9"/>
        <v>1526.51763</v>
      </c>
      <c r="M74" s="383">
        <f t="shared" si="12"/>
        <v>67559.24487</v>
      </c>
      <c r="P74" s="159"/>
    </row>
    <row r="75" spans="2:16" ht="15.75">
      <c r="B75" s="156">
        <v>2031</v>
      </c>
      <c r="C75" s="157"/>
      <c r="D75" s="172"/>
      <c r="E75" s="384">
        <f t="shared" si="10"/>
        <v>0</v>
      </c>
      <c r="F75" s="382">
        <f t="shared" si="10"/>
        <v>0</v>
      </c>
      <c r="G75" s="383">
        <f t="shared" si="6"/>
        <v>0</v>
      </c>
      <c r="H75" s="384">
        <f t="shared" si="11"/>
        <v>38308.09353</v>
      </c>
      <c r="I75" s="382">
        <f t="shared" si="11"/>
        <v>1421.89558</v>
      </c>
      <c r="J75" s="383">
        <f t="shared" si="7"/>
        <v>39729.989109999995</v>
      </c>
      <c r="K75" s="384">
        <f t="shared" si="8"/>
        <v>38308.09353</v>
      </c>
      <c r="L75" s="382">
        <f t="shared" si="9"/>
        <v>1421.89558</v>
      </c>
      <c r="M75" s="383">
        <f t="shared" si="12"/>
        <v>39729.989109999995</v>
      </c>
      <c r="P75" s="159"/>
    </row>
    <row r="76" spans="2:16" ht="15.75">
      <c r="B76" s="156">
        <v>2032</v>
      </c>
      <c r="C76" s="157"/>
      <c r="D76" s="172"/>
      <c r="E76" s="384">
        <f t="shared" si="10"/>
        <v>0</v>
      </c>
      <c r="F76" s="382">
        <f t="shared" si="10"/>
        <v>0</v>
      </c>
      <c r="G76" s="383">
        <f t="shared" si="6"/>
        <v>0</v>
      </c>
      <c r="H76" s="384">
        <f t="shared" si="11"/>
        <v>63674.80129</v>
      </c>
      <c r="I76" s="382">
        <f t="shared" si="11"/>
        <v>382.59603</v>
      </c>
      <c r="J76" s="383">
        <f t="shared" si="7"/>
        <v>64057.397320000004</v>
      </c>
      <c r="K76" s="384">
        <f aca="true" t="shared" si="13" ref="K76:K84">+E76+H76</f>
        <v>63674.80129</v>
      </c>
      <c r="L76" s="382">
        <f aca="true" t="shared" si="14" ref="L76:L84">+F76+I76</f>
        <v>382.59603</v>
      </c>
      <c r="M76" s="383">
        <f t="shared" si="12"/>
        <v>64057.397320000004</v>
      </c>
      <c r="P76" s="159"/>
    </row>
    <row r="77" spans="2:16" ht="15.75">
      <c r="B77" s="156">
        <v>2033</v>
      </c>
      <c r="C77" s="157"/>
      <c r="D77" s="172"/>
      <c r="E77" s="384">
        <f t="shared" si="10"/>
        <v>0</v>
      </c>
      <c r="F77" s="382">
        <f t="shared" si="10"/>
        <v>0</v>
      </c>
      <c r="G77" s="383">
        <f t="shared" si="6"/>
        <v>0</v>
      </c>
      <c r="H77" s="384">
        <f t="shared" si="11"/>
        <v>5957.37888</v>
      </c>
      <c r="I77" s="382">
        <f t="shared" si="11"/>
        <v>335.6899</v>
      </c>
      <c r="J77" s="383">
        <f t="shared" si="7"/>
        <v>6293.0687800000005</v>
      </c>
      <c r="K77" s="384">
        <f t="shared" si="13"/>
        <v>5957.37888</v>
      </c>
      <c r="L77" s="382">
        <f t="shared" si="14"/>
        <v>335.6899</v>
      </c>
      <c r="M77" s="383">
        <f t="shared" si="12"/>
        <v>6293.0687800000005</v>
      </c>
      <c r="P77" s="159"/>
    </row>
    <row r="78" spans="2:16" ht="15.75">
      <c r="B78" s="156">
        <v>2034</v>
      </c>
      <c r="C78" s="157"/>
      <c r="D78" s="172"/>
      <c r="E78" s="384">
        <f t="shared" si="10"/>
        <v>0</v>
      </c>
      <c r="F78" s="382">
        <f t="shared" si="10"/>
        <v>0</v>
      </c>
      <c r="G78" s="383">
        <f t="shared" si="6"/>
        <v>0</v>
      </c>
      <c r="H78" s="384">
        <f t="shared" si="11"/>
        <v>2839.56589</v>
      </c>
      <c r="I78" s="382">
        <f t="shared" si="11"/>
        <v>228.67131</v>
      </c>
      <c r="J78" s="383">
        <f t="shared" si="7"/>
        <v>3068.2372</v>
      </c>
      <c r="K78" s="384">
        <f t="shared" si="13"/>
        <v>2839.56589</v>
      </c>
      <c r="L78" s="382">
        <f t="shared" si="14"/>
        <v>228.67131</v>
      </c>
      <c r="M78" s="383">
        <f t="shared" si="12"/>
        <v>3068.2372</v>
      </c>
      <c r="P78" s="159"/>
    </row>
    <row r="79" spans="2:16" ht="15.75">
      <c r="B79" s="156">
        <v>2035</v>
      </c>
      <c r="C79" s="157"/>
      <c r="D79" s="172"/>
      <c r="E79" s="384">
        <f t="shared" si="10"/>
        <v>0</v>
      </c>
      <c r="F79" s="382">
        <f t="shared" si="10"/>
        <v>0</v>
      </c>
      <c r="G79" s="383">
        <f t="shared" si="6"/>
        <v>0</v>
      </c>
      <c r="H79" s="384">
        <f t="shared" si="11"/>
        <v>3209.2388</v>
      </c>
      <c r="I79" s="382">
        <f t="shared" si="11"/>
        <v>159.81656</v>
      </c>
      <c r="J79" s="383">
        <f t="shared" si="7"/>
        <v>3369.0553600000003</v>
      </c>
      <c r="K79" s="384">
        <f t="shared" si="13"/>
        <v>3209.2388</v>
      </c>
      <c r="L79" s="382">
        <f t="shared" si="14"/>
        <v>159.81656</v>
      </c>
      <c r="M79" s="383">
        <f t="shared" si="12"/>
        <v>3369.0553600000003</v>
      </c>
      <c r="P79" s="159"/>
    </row>
    <row r="80" spans="2:16" ht="15.75">
      <c r="B80" s="156">
        <v>2036</v>
      </c>
      <c r="C80" s="157"/>
      <c r="D80" s="172"/>
      <c r="E80" s="384">
        <f t="shared" si="10"/>
        <v>0</v>
      </c>
      <c r="F80" s="382">
        <f t="shared" si="10"/>
        <v>0</v>
      </c>
      <c r="G80" s="383">
        <f t="shared" si="6"/>
        <v>0</v>
      </c>
      <c r="H80" s="384">
        <f t="shared" si="11"/>
        <v>1674.37118</v>
      </c>
      <c r="I80" s="382">
        <f t="shared" si="11"/>
        <v>95.39395</v>
      </c>
      <c r="J80" s="383">
        <f t="shared" si="7"/>
        <v>1769.76513</v>
      </c>
      <c r="K80" s="384">
        <f t="shared" si="13"/>
        <v>1674.37118</v>
      </c>
      <c r="L80" s="382">
        <f t="shared" si="14"/>
        <v>95.39395</v>
      </c>
      <c r="M80" s="383">
        <f t="shared" si="12"/>
        <v>1769.76513</v>
      </c>
      <c r="P80" s="159"/>
    </row>
    <row r="81" spans="2:16" ht="15.75">
      <c r="B81" s="156">
        <v>2037</v>
      </c>
      <c r="C81" s="157"/>
      <c r="D81" s="172"/>
      <c r="E81" s="384">
        <f t="shared" si="10"/>
        <v>0</v>
      </c>
      <c r="F81" s="382">
        <f t="shared" si="10"/>
        <v>0</v>
      </c>
      <c r="G81" s="383">
        <f t="shared" si="6"/>
        <v>0</v>
      </c>
      <c r="H81" s="384">
        <f t="shared" si="11"/>
        <v>1132.57151</v>
      </c>
      <c r="I81" s="382">
        <f t="shared" si="11"/>
        <v>68.85931</v>
      </c>
      <c r="J81" s="383">
        <f t="shared" si="7"/>
        <v>1201.43082</v>
      </c>
      <c r="K81" s="384">
        <f t="shared" si="13"/>
        <v>1132.57151</v>
      </c>
      <c r="L81" s="382">
        <f t="shared" si="14"/>
        <v>68.85931</v>
      </c>
      <c r="M81" s="383">
        <f t="shared" si="12"/>
        <v>1201.43082</v>
      </c>
      <c r="P81" s="159"/>
    </row>
    <row r="82" spans="2:16" ht="15.75">
      <c r="B82" s="156">
        <v>2038</v>
      </c>
      <c r="C82" s="157"/>
      <c r="D82" s="172"/>
      <c r="E82" s="384">
        <f t="shared" si="10"/>
        <v>0</v>
      </c>
      <c r="F82" s="382">
        <f t="shared" si="10"/>
        <v>0</v>
      </c>
      <c r="G82" s="383">
        <f t="shared" si="6"/>
        <v>0</v>
      </c>
      <c r="H82" s="384">
        <f t="shared" si="11"/>
        <v>1132.57154</v>
      </c>
      <c r="I82" s="382">
        <f t="shared" si="11"/>
        <v>50.49684</v>
      </c>
      <c r="J82" s="383">
        <f t="shared" si="7"/>
        <v>1183.06838</v>
      </c>
      <c r="K82" s="384">
        <f t="shared" si="13"/>
        <v>1132.57154</v>
      </c>
      <c r="L82" s="382">
        <f t="shared" si="14"/>
        <v>50.49684</v>
      </c>
      <c r="M82" s="383">
        <f t="shared" si="12"/>
        <v>1183.06838</v>
      </c>
      <c r="P82" s="159"/>
    </row>
    <row r="83" spans="2:16" ht="15.75">
      <c r="B83" s="156">
        <v>2039</v>
      </c>
      <c r="C83" s="157"/>
      <c r="D83" s="172"/>
      <c r="E83" s="384">
        <f t="shared" si="10"/>
        <v>0</v>
      </c>
      <c r="F83" s="382">
        <f t="shared" si="10"/>
        <v>0</v>
      </c>
      <c r="G83" s="383">
        <f t="shared" si="6"/>
        <v>0</v>
      </c>
      <c r="H83" s="384">
        <f t="shared" si="11"/>
        <v>918.12425</v>
      </c>
      <c r="I83" s="382">
        <f t="shared" si="11"/>
        <v>32.13433</v>
      </c>
      <c r="J83" s="383">
        <f t="shared" si="7"/>
        <v>950.2585799999999</v>
      </c>
      <c r="K83" s="384">
        <f t="shared" si="13"/>
        <v>918.12425</v>
      </c>
      <c r="L83" s="382">
        <f t="shared" si="14"/>
        <v>32.13433</v>
      </c>
      <c r="M83" s="383">
        <f t="shared" si="12"/>
        <v>950.2585799999999</v>
      </c>
      <c r="P83" s="159"/>
    </row>
    <row r="84" spans="2:16" ht="15.75">
      <c r="B84" s="156">
        <v>2040</v>
      </c>
      <c r="C84" s="157"/>
      <c r="D84" s="172"/>
      <c r="E84" s="384">
        <f t="shared" si="10"/>
        <v>0</v>
      </c>
      <c r="F84" s="382">
        <f t="shared" si="10"/>
        <v>0</v>
      </c>
      <c r="G84" s="383">
        <f>+F84+E84</f>
        <v>0</v>
      </c>
      <c r="H84" s="384">
        <f t="shared" si="11"/>
        <v>918.12438</v>
      </c>
      <c r="I84" s="382">
        <f t="shared" si="11"/>
        <v>13.77189</v>
      </c>
      <c r="J84" s="383">
        <f>+H84+I84</f>
        <v>931.89627</v>
      </c>
      <c r="K84" s="384">
        <f t="shared" si="13"/>
        <v>918.12438</v>
      </c>
      <c r="L84" s="382">
        <f t="shared" si="14"/>
        <v>13.77189</v>
      </c>
      <c r="M84" s="383">
        <f t="shared" si="12"/>
        <v>931.89627</v>
      </c>
      <c r="P84" s="159"/>
    </row>
    <row r="85" spans="2:16" ht="8.25" customHeight="1">
      <c r="B85" s="160"/>
      <c r="C85" s="161"/>
      <c r="D85" s="174"/>
      <c r="E85" s="388"/>
      <c r="F85" s="389"/>
      <c r="G85" s="390"/>
      <c r="H85" s="388"/>
      <c r="I85" s="389"/>
      <c r="J85" s="390"/>
      <c r="K85" s="388"/>
      <c r="L85" s="389"/>
      <c r="M85" s="390"/>
      <c r="P85" s="159"/>
    </row>
    <row r="86" spans="2:16" ht="15" customHeight="1">
      <c r="B86" s="572" t="s">
        <v>15</v>
      </c>
      <c r="C86" s="573"/>
      <c r="D86" s="168"/>
      <c r="E86" s="576">
        <f aca="true" t="shared" si="15" ref="E86:M86">SUM(E61:E84)</f>
        <v>122936.39415999998</v>
      </c>
      <c r="F86" s="578">
        <f t="shared" si="15"/>
        <v>19682.84902</v>
      </c>
      <c r="G86" s="567">
        <f t="shared" si="15"/>
        <v>142619.24318000002</v>
      </c>
      <c r="H86" s="576">
        <f t="shared" si="15"/>
        <v>3059097.13205</v>
      </c>
      <c r="I86" s="578">
        <f t="shared" si="15"/>
        <v>362900.53018000006</v>
      </c>
      <c r="J86" s="567">
        <f t="shared" si="15"/>
        <v>3421997.66223</v>
      </c>
      <c r="K86" s="576">
        <f t="shared" si="15"/>
        <v>3182033.5262100007</v>
      </c>
      <c r="L86" s="578">
        <f t="shared" si="15"/>
        <v>382583.37919999997</v>
      </c>
      <c r="M86" s="567">
        <f t="shared" si="15"/>
        <v>3564616.90541</v>
      </c>
      <c r="P86" s="159"/>
    </row>
    <row r="87" spans="2:16" ht="15" customHeight="1">
      <c r="B87" s="574"/>
      <c r="C87" s="575"/>
      <c r="D87" s="169"/>
      <c r="E87" s="577"/>
      <c r="F87" s="579"/>
      <c r="G87" s="568"/>
      <c r="H87" s="577"/>
      <c r="I87" s="579"/>
      <c r="J87" s="568"/>
      <c r="K87" s="577"/>
      <c r="L87" s="579"/>
      <c r="M87" s="568"/>
      <c r="P87" s="159"/>
    </row>
    <row r="88" ht="6.75" customHeight="1"/>
    <row r="89" spans="2:13" ht="15.75">
      <c r="B89" s="162" t="s">
        <v>127</v>
      </c>
      <c r="C89" s="163"/>
      <c r="D89" s="163"/>
      <c r="E89" s="147"/>
      <c r="F89" s="145"/>
      <c r="G89" s="147"/>
      <c r="H89" s="164"/>
      <c r="I89" s="148"/>
      <c r="J89" s="147"/>
      <c r="K89" s="147"/>
      <c r="L89" s="147"/>
      <c r="M89" s="147"/>
    </row>
    <row r="90" spans="2:13" ht="15">
      <c r="B90" s="162" t="s">
        <v>311</v>
      </c>
      <c r="C90" s="163"/>
      <c r="D90" s="163"/>
      <c r="E90" s="147"/>
      <c r="F90" s="145"/>
      <c r="G90" s="147"/>
      <c r="H90" s="164"/>
      <c r="I90" s="148"/>
      <c r="J90" s="147"/>
      <c r="K90" s="147"/>
      <c r="L90" s="147"/>
      <c r="M90" s="147"/>
    </row>
    <row r="91" spans="2:8" ht="15">
      <c r="B91" s="162" t="s">
        <v>312</v>
      </c>
      <c r="C91" s="163"/>
      <c r="D91" s="163"/>
      <c r="E91" s="147"/>
      <c r="F91" s="145"/>
      <c r="G91" s="147"/>
      <c r="H91" s="175"/>
    </row>
    <row r="92" spans="2:14" ht="15">
      <c r="B92" s="452"/>
      <c r="C92" s="452"/>
      <c r="D92" s="452"/>
      <c r="E92" s="466"/>
      <c r="F92" s="465"/>
      <c r="G92" s="465"/>
      <c r="H92" s="465"/>
      <c r="I92" s="465"/>
      <c r="J92" s="465"/>
      <c r="K92" s="465"/>
      <c r="L92" s="465"/>
      <c r="M92" s="465"/>
      <c r="N92" s="452"/>
    </row>
    <row r="93" spans="2:14" ht="15">
      <c r="B93" s="452"/>
      <c r="C93" s="452"/>
      <c r="D93" s="452"/>
      <c r="E93" s="467"/>
      <c r="F93" s="186"/>
      <c r="G93" s="186"/>
      <c r="H93" s="186"/>
      <c r="I93" s="186"/>
      <c r="J93" s="186"/>
      <c r="K93" s="186"/>
      <c r="L93" s="186"/>
      <c r="M93" s="186"/>
      <c r="N93" s="452"/>
    </row>
    <row r="94" spans="2:14" ht="15">
      <c r="B94" s="452"/>
      <c r="C94" s="452"/>
      <c r="D94" s="452"/>
      <c r="E94" s="468"/>
      <c r="F94" s="465"/>
      <c r="G94" s="465"/>
      <c r="H94" s="465"/>
      <c r="I94" s="465"/>
      <c r="J94" s="465"/>
      <c r="K94" s="465"/>
      <c r="L94" s="465"/>
      <c r="M94" s="465"/>
      <c r="N94" s="452"/>
    </row>
    <row r="95" spans="2:14" ht="15">
      <c r="B95" s="452"/>
      <c r="C95" s="452"/>
      <c r="D95" s="452"/>
      <c r="E95" s="469"/>
      <c r="F95" s="452"/>
      <c r="G95" s="465"/>
      <c r="H95" s="465"/>
      <c r="I95" s="470"/>
      <c r="J95" s="465"/>
      <c r="K95" s="465"/>
      <c r="L95" s="465"/>
      <c r="M95" s="465"/>
      <c r="N95" s="452"/>
    </row>
    <row r="96" spans="2:14" ht="15">
      <c r="B96" s="452"/>
      <c r="C96" s="452"/>
      <c r="D96" s="452"/>
      <c r="E96" s="468"/>
      <c r="F96" s="468"/>
      <c r="G96" s="468"/>
      <c r="H96" s="468"/>
      <c r="I96" s="468"/>
      <c r="J96" s="468"/>
      <c r="K96" s="468"/>
      <c r="L96" s="468"/>
      <c r="M96" s="468"/>
      <c r="N96" s="452"/>
    </row>
    <row r="97" spans="2:14" ht="15">
      <c r="B97" s="452"/>
      <c r="C97" s="452"/>
      <c r="D97" s="452"/>
      <c r="E97" s="465"/>
      <c r="F97" s="452"/>
      <c r="G97" s="465"/>
      <c r="H97" s="465"/>
      <c r="I97" s="470"/>
      <c r="J97" s="465"/>
      <c r="K97" s="465"/>
      <c r="L97" s="465"/>
      <c r="M97" s="465"/>
      <c r="N97" s="452"/>
    </row>
    <row r="98" spans="2:14" ht="15">
      <c r="B98" s="452"/>
      <c r="C98" s="452"/>
      <c r="D98" s="452"/>
      <c r="E98" s="465"/>
      <c r="F98" s="452"/>
      <c r="G98" s="465"/>
      <c r="H98" s="465"/>
      <c r="I98" s="470"/>
      <c r="J98" s="465"/>
      <c r="K98" s="465"/>
      <c r="L98" s="465"/>
      <c r="M98" s="465"/>
      <c r="N98" s="452"/>
    </row>
    <row r="99" spans="2:14" ht="15">
      <c r="B99" s="452"/>
      <c r="C99" s="452"/>
      <c r="D99" s="452"/>
      <c r="E99" s="465"/>
      <c r="F99" s="452"/>
      <c r="G99" s="465"/>
      <c r="H99" s="465"/>
      <c r="I99" s="470"/>
      <c r="J99" s="465"/>
      <c r="K99" s="465"/>
      <c r="L99" s="465"/>
      <c r="M99" s="465"/>
      <c r="N99" s="452"/>
    </row>
    <row r="100" spans="2:14" ht="15">
      <c r="B100" s="452"/>
      <c r="C100" s="452"/>
      <c r="D100" s="452"/>
      <c r="E100" s="465"/>
      <c r="F100" s="452"/>
      <c r="G100" s="465"/>
      <c r="H100" s="465"/>
      <c r="I100" s="470"/>
      <c r="J100" s="465"/>
      <c r="K100" s="465"/>
      <c r="L100" s="465"/>
      <c r="M100" s="465"/>
      <c r="N100" s="452"/>
    </row>
    <row r="101" spans="2:14" ht="15">
      <c r="B101" s="452"/>
      <c r="C101" s="452"/>
      <c r="D101" s="452"/>
      <c r="E101" s="465"/>
      <c r="F101" s="452"/>
      <c r="G101" s="465"/>
      <c r="H101" s="465"/>
      <c r="I101" s="470"/>
      <c r="J101" s="465"/>
      <c r="K101" s="465"/>
      <c r="L101" s="465"/>
      <c r="M101" s="465"/>
      <c r="N101" s="452"/>
    </row>
    <row r="102" spans="2:14" ht="15">
      <c r="B102" s="452"/>
      <c r="C102" s="452"/>
      <c r="D102" s="452"/>
      <c r="E102" s="465"/>
      <c r="F102" s="452"/>
      <c r="G102" s="465"/>
      <c r="H102" s="465"/>
      <c r="I102" s="470"/>
      <c r="J102" s="465"/>
      <c r="K102" s="465"/>
      <c r="L102" s="465"/>
      <c r="M102" s="465"/>
      <c r="N102" s="452"/>
    </row>
    <row r="103" spans="2:14" ht="15">
      <c r="B103" s="452"/>
      <c r="C103" s="452"/>
      <c r="D103" s="452"/>
      <c r="E103" s="465"/>
      <c r="F103" s="452"/>
      <c r="G103" s="465"/>
      <c r="H103" s="465"/>
      <c r="I103" s="470"/>
      <c r="J103" s="465"/>
      <c r="K103" s="465"/>
      <c r="L103" s="465"/>
      <c r="M103" s="465"/>
      <c r="N103" s="452"/>
    </row>
    <row r="104" spans="2:14" ht="15">
      <c r="B104" s="452"/>
      <c r="C104" s="452"/>
      <c r="D104" s="452"/>
      <c r="E104" s="465"/>
      <c r="F104" s="452"/>
      <c r="G104" s="465"/>
      <c r="H104" s="465"/>
      <c r="I104" s="470"/>
      <c r="J104" s="465"/>
      <c r="K104" s="465"/>
      <c r="L104" s="465"/>
      <c r="M104" s="465"/>
      <c r="N104" s="452"/>
    </row>
    <row r="105" spans="2:14" ht="15">
      <c r="B105" s="452"/>
      <c r="C105" s="452"/>
      <c r="D105" s="452"/>
      <c r="E105" s="465"/>
      <c r="F105" s="452"/>
      <c r="G105" s="465"/>
      <c r="H105" s="465"/>
      <c r="I105" s="470"/>
      <c r="J105" s="465"/>
      <c r="K105" s="465"/>
      <c r="L105" s="465"/>
      <c r="M105" s="465"/>
      <c r="N105" s="452"/>
    </row>
    <row r="106" spans="2:14" ht="15">
      <c r="B106" s="452"/>
      <c r="C106" s="452"/>
      <c r="D106" s="452"/>
      <c r="E106" s="465"/>
      <c r="F106" s="452"/>
      <c r="G106" s="465"/>
      <c r="H106" s="465"/>
      <c r="I106" s="470"/>
      <c r="J106" s="465"/>
      <c r="K106" s="465"/>
      <c r="L106" s="465"/>
      <c r="M106" s="465"/>
      <c r="N106" s="452"/>
    </row>
    <row r="107" spans="2:14" ht="15">
      <c r="B107" s="452"/>
      <c r="C107" s="452"/>
      <c r="D107" s="452"/>
      <c r="E107" s="465"/>
      <c r="F107" s="452"/>
      <c r="G107" s="465"/>
      <c r="H107" s="465"/>
      <c r="I107" s="470"/>
      <c r="J107" s="465"/>
      <c r="K107" s="465"/>
      <c r="L107" s="465"/>
      <c r="M107" s="465"/>
      <c r="N107" s="452"/>
    </row>
    <row r="108" spans="2:14" ht="15">
      <c r="B108" s="452"/>
      <c r="C108" s="452"/>
      <c r="D108" s="452"/>
      <c r="E108" s="465"/>
      <c r="F108" s="452"/>
      <c r="G108" s="465"/>
      <c r="H108" s="465"/>
      <c r="I108" s="470"/>
      <c r="J108" s="465"/>
      <c r="K108" s="465"/>
      <c r="L108" s="465"/>
      <c r="M108" s="465"/>
      <c r="N108" s="452"/>
    </row>
    <row r="109" spans="2:14" ht="15">
      <c r="B109" s="452"/>
      <c r="C109" s="452"/>
      <c r="D109" s="452"/>
      <c r="E109" s="465"/>
      <c r="F109" s="452"/>
      <c r="G109" s="465"/>
      <c r="H109" s="465"/>
      <c r="I109" s="470"/>
      <c r="J109" s="465"/>
      <c r="K109" s="465"/>
      <c r="L109" s="465"/>
      <c r="M109" s="465"/>
      <c r="N109" s="452"/>
    </row>
  </sheetData>
  <sheetProtection/>
  <mergeCells count="29">
    <mergeCell ref="B5:D5"/>
    <mergeCell ref="K86:K87"/>
    <mergeCell ref="L86:L87"/>
    <mergeCell ref="M86:M87"/>
    <mergeCell ref="B86:C87"/>
    <mergeCell ref="E86:E87"/>
    <mergeCell ref="F86:F87"/>
    <mergeCell ref="G86:G87"/>
    <mergeCell ref="H86:H87"/>
    <mergeCell ref="I86:I87"/>
    <mergeCell ref="K12:M12"/>
    <mergeCell ref="H40:H41"/>
    <mergeCell ref="E58:G58"/>
    <mergeCell ref="H58:J58"/>
    <mergeCell ref="K58:M58"/>
    <mergeCell ref="I40:I41"/>
    <mergeCell ref="J40:J41"/>
    <mergeCell ref="K40:K41"/>
    <mergeCell ref="L40:L41"/>
    <mergeCell ref="M40:M41"/>
    <mergeCell ref="B58:C59"/>
    <mergeCell ref="G40:G41"/>
    <mergeCell ref="J86:J87"/>
    <mergeCell ref="E12:G12"/>
    <mergeCell ref="H12:J12"/>
    <mergeCell ref="B12:C13"/>
    <mergeCell ref="B40:C41"/>
    <mergeCell ref="E40:E41"/>
    <mergeCell ref="F40:F41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1:G73 G74:G8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83" t="s">
        <v>12</v>
      </c>
      <c r="C6" s="483"/>
      <c r="D6" s="483"/>
      <c r="E6" s="483"/>
      <c r="F6" s="483"/>
      <c r="G6" s="483"/>
    </row>
    <row r="7" spans="1:7" ht="15.75">
      <c r="A7" s="4"/>
      <c r="B7" s="484" t="str">
        <f>+Indice!B7</f>
        <v>AL 31 DE MARZO DE 2017</v>
      </c>
      <c r="C7" s="484"/>
      <c r="D7" s="484"/>
      <c r="E7" s="484"/>
      <c r="F7" s="484"/>
      <c r="G7" s="484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7" t="s">
        <v>0</v>
      </c>
      <c r="C9" s="267" t="s">
        <v>1</v>
      </c>
      <c r="D9" s="487" t="s">
        <v>120</v>
      </c>
      <c r="E9" s="487"/>
      <c r="F9" s="487"/>
      <c r="G9" s="487"/>
    </row>
    <row r="10" spans="1:7" ht="58.5" customHeight="1">
      <c r="A10" s="6"/>
      <c r="B10" s="267"/>
      <c r="C10" s="267"/>
      <c r="D10" s="487" t="s">
        <v>131</v>
      </c>
      <c r="E10" s="487"/>
      <c r="F10" s="487"/>
      <c r="G10" s="487"/>
    </row>
    <row r="11" spans="1:7" ht="105" customHeight="1">
      <c r="A11" s="6"/>
      <c r="B11" s="267"/>
      <c r="C11" s="267"/>
      <c r="D11" s="488" t="s">
        <v>132</v>
      </c>
      <c r="E11" s="488"/>
      <c r="F11" s="488"/>
      <c r="G11" s="488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90" t="s">
        <v>148</v>
      </c>
      <c r="E13" s="490"/>
      <c r="F13" s="490"/>
      <c r="G13" s="490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42825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62</v>
      </c>
      <c r="E19" s="13"/>
      <c r="F19" s="13"/>
      <c r="G19" s="13"/>
    </row>
    <row r="20" spans="1:7" ht="27.75" customHeight="1">
      <c r="A20" s="6"/>
      <c r="B20" s="7"/>
      <c r="C20" s="7"/>
      <c r="D20" s="489" t="s">
        <v>78</v>
      </c>
      <c r="E20" s="489"/>
      <c r="F20" s="489"/>
      <c r="G20" s="489"/>
    </row>
    <row r="21" spans="1:7" ht="15.75" customHeight="1">
      <c r="A21" s="6"/>
      <c r="B21" s="7"/>
      <c r="C21" s="7"/>
      <c r="D21" s="13" t="s">
        <v>75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145</v>
      </c>
      <c r="E23" s="6"/>
      <c r="F23" s="6"/>
      <c r="G23" s="6"/>
    </row>
    <row r="24" spans="1:7" ht="16.5" customHeight="1">
      <c r="A24" s="6"/>
      <c r="B24" s="10"/>
      <c r="C24" s="10"/>
      <c r="D24" s="6" t="s">
        <v>59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98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42855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8" t="s">
        <v>76</v>
      </c>
      <c r="E30" s="488"/>
      <c r="F30" s="488"/>
      <c r="G30" s="488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91" t="s">
        <v>151</v>
      </c>
      <c r="E32" s="491"/>
      <c r="F32" s="491"/>
      <c r="G32" s="491"/>
    </row>
    <row r="33" spans="4:7" ht="7.5" customHeight="1">
      <c r="D33" s="487"/>
      <c r="E33" s="487"/>
      <c r="F33" s="487"/>
      <c r="G33" s="487"/>
    </row>
    <row r="34" spans="2:9" ht="28.5" customHeight="1">
      <c r="B34" s="7" t="s">
        <v>11</v>
      </c>
      <c r="C34" s="7" t="s">
        <v>1</v>
      </c>
      <c r="D34" s="488" t="s">
        <v>157</v>
      </c>
      <c r="E34" s="488"/>
      <c r="F34" s="488"/>
      <c r="G34" s="488"/>
      <c r="I34" s="333">
        <v>3.249</v>
      </c>
    </row>
    <row r="35" spans="4:7" ht="15.75" customHeight="1">
      <c r="D35" s="487"/>
      <c r="E35" s="487"/>
      <c r="F35" s="487"/>
      <c r="G35" s="487"/>
    </row>
    <row r="36" spans="2:7" ht="15">
      <c r="B36" s="7" t="s">
        <v>60</v>
      </c>
      <c r="C36" s="7" t="s">
        <v>1</v>
      </c>
      <c r="D36" s="6" t="s">
        <v>61</v>
      </c>
      <c r="E36" s="6"/>
      <c r="F36" s="6"/>
      <c r="G36" s="6"/>
    </row>
    <row r="37" spans="4:7" ht="15">
      <c r="D37" s="487"/>
      <c r="E37" s="487"/>
      <c r="F37" s="487"/>
      <c r="G37" s="487"/>
    </row>
    <row r="38" spans="4:7" ht="15">
      <c r="D38" s="487"/>
      <c r="E38" s="487"/>
      <c r="F38" s="487"/>
      <c r="G38" s="487"/>
    </row>
    <row r="39" spans="4:7" ht="15">
      <c r="D39" s="487"/>
      <c r="E39" s="487"/>
      <c r="F39" s="487"/>
      <c r="G39" s="487"/>
    </row>
    <row r="40" spans="4:7" ht="15">
      <c r="D40" s="487"/>
      <c r="E40" s="487"/>
      <c r="F40" s="487"/>
      <c r="G40" s="487"/>
    </row>
    <row r="41" spans="4:7" ht="15">
      <c r="D41" s="487"/>
      <c r="E41" s="487"/>
      <c r="F41" s="487"/>
      <c r="G41" s="487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9" customWidth="1"/>
    <col min="2" max="2" width="26.421875" style="119" customWidth="1"/>
    <col min="3" max="5" width="16.7109375" style="119" customWidth="1"/>
    <col min="6" max="6" width="4.28125" style="119" customWidth="1"/>
    <col min="7" max="7" width="33.57421875" style="119" customWidth="1"/>
    <col min="8" max="10" width="16.7109375" style="119" customWidth="1"/>
    <col min="11" max="11" width="0.71875" style="119" customWidth="1"/>
    <col min="12" max="12" width="10.8515625" style="119" customWidth="1"/>
    <col min="13" max="13" width="11.421875" style="119" customWidth="1"/>
    <col min="14" max="14" width="15.7109375" style="237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4"/>
      <c r="C4" s="134"/>
      <c r="D4" s="134"/>
      <c r="E4" s="134"/>
      <c r="F4" s="134"/>
      <c r="G4" s="134"/>
      <c r="H4" s="228"/>
      <c r="I4" s="228"/>
      <c r="J4" s="228"/>
      <c r="K4" s="228"/>
      <c r="L4" s="228"/>
      <c r="M4" s="228"/>
      <c r="N4" s="130"/>
      <c r="O4" s="29"/>
    </row>
    <row r="5" spans="1:15" s="1" customFormat="1" ht="22.5" customHeight="1">
      <c r="A5" s="4"/>
      <c r="B5" s="483" t="s">
        <v>314</v>
      </c>
      <c r="C5" s="483"/>
      <c r="D5" s="483"/>
      <c r="E5" s="483"/>
      <c r="F5" s="483"/>
      <c r="G5" s="483"/>
      <c r="H5" s="483"/>
      <c r="I5" s="483"/>
      <c r="J5" s="483"/>
      <c r="K5" s="228"/>
      <c r="L5" s="228"/>
      <c r="M5" s="228"/>
      <c r="N5" s="130"/>
      <c r="O5" s="29"/>
    </row>
    <row r="6" spans="1:15" s="1" customFormat="1" ht="19.5" customHeight="1">
      <c r="A6" s="4"/>
      <c r="B6" s="502" t="s">
        <v>12</v>
      </c>
      <c r="C6" s="502"/>
      <c r="D6" s="502"/>
      <c r="E6" s="502"/>
      <c r="F6" s="502"/>
      <c r="G6" s="502"/>
      <c r="H6" s="502"/>
      <c r="I6" s="502"/>
      <c r="J6" s="502"/>
      <c r="K6" s="228"/>
      <c r="L6" s="228"/>
      <c r="M6" s="228"/>
      <c r="N6" s="130"/>
      <c r="O6" s="29"/>
    </row>
    <row r="7" spans="1:15" s="1" customFormat="1" ht="18" customHeight="1">
      <c r="A7" s="4"/>
      <c r="B7" s="501" t="str">
        <f>+Indice!B7</f>
        <v>AL 31 DE MARZO DE 2017</v>
      </c>
      <c r="C7" s="501"/>
      <c r="D7" s="501"/>
      <c r="E7" s="501"/>
      <c r="F7" s="501"/>
      <c r="G7" s="501"/>
      <c r="H7" s="501"/>
      <c r="I7" s="501"/>
      <c r="J7" s="501"/>
      <c r="K7" s="228"/>
      <c r="L7" s="228"/>
      <c r="M7" s="228"/>
      <c r="N7" s="130"/>
      <c r="O7" s="29"/>
    </row>
    <row r="8" spans="1:15" s="1" customFormat="1" ht="19.5" customHeight="1">
      <c r="A8" s="4"/>
      <c r="B8" s="500"/>
      <c r="C8" s="500"/>
      <c r="D8" s="500"/>
      <c r="E8" s="500"/>
      <c r="F8" s="500"/>
      <c r="G8" s="285"/>
      <c r="H8" s="285"/>
      <c r="I8" s="285"/>
      <c r="J8" s="285"/>
      <c r="K8" s="228"/>
      <c r="L8" s="228"/>
      <c r="M8" s="228"/>
      <c r="N8" s="130"/>
      <c r="O8" s="29"/>
    </row>
    <row r="9" spans="1:15" s="1" customFormat="1" ht="15.75">
      <c r="A9" s="4"/>
      <c r="B9" s="397" t="s">
        <v>152</v>
      </c>
      <c r="C9" s="397"/>
      <c r="D9" s="397"/>
      <c r="E9" s="397"/>
      <c r="F9" s="397"/>
      <c r="G9" s="397"/>
      <c r="H9" s="397"/>
      <c r="I9" s="397"/>
      <c r="J9" s="397"/>
      <c r="K9" s="228"/>
      <c r="L9" s="228"/>
      <c r="M9" s="228"/>
      <c r="N9" s="130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8"/>
      <c r="L10" s="228"/>
      <c r="M10" s="228"/>
      <c r="N10" s="130"/>
      <c r="O10" s="29"/>
    </row>
    <row r="11" spans="2:14" ht="19.5" customHeight="1">
      <c r="B11" s="492" t="s">
        <v>25</v>
      </c>
      <c r="C11" s="493"/>
      <c r="D11" s="493"/>
      <c r="E11" s="494"/>
      <c r="F11" s="118"/>
      <c r="G11" s="492" t="s">
        <v>26</v>
      </c>
      <c r="H11" s="493"/>
      <c r="I11" s="493"/>
      <c r="J11" s="494"/>
      <c r="N11" s="274"/>
    </row>
    <row r="12" spans="2:13" ht="19.5" customHeight="1">
      <c r="B12" s="120"/>
      <c r="C12" s="396" t="s">
        <v>14</v>
      </c>
      <c r="D12" s="396" t="s">
        <v>153</v>
      </c>
      <c r="E12" s="399" t="s">
        <v>27</v>
      </c>
      <c r="F12" s="121"/>
      <c r="G12" s="122"/>
      <c r="H12" s="396" t="s">
        <v>14</v>
      </c>
      <c r="I12" s="396" t="s">
        <v>153</v>
      </c>
      <c r="J12" s="399" t="s">
        <v>27</v>
      </c>
      <c r="M12" s="215"/>
    </row>
    <row r="13" spans="2:10" ht="19.5" customHeight="1">
      <c r="B13" s="123" t="s">
        <v>30</v>
      </c>
      <c r="C13" s="394">
        <f>('DGRGL-C1'!C18+'DGRGL-C1'!C45)/1000</f>
        <v>836.01862393</v>
      </c>
      <c r="D13" s="394">
        <f>('DGRGL-C1'!D18+'DGRGL-C1'!D45)/1000</f>
        <v>2716.22450914</v>
      </c>
      <c r="E13" s="475">
        <f>+D13/$D$15</f>
        <v>0.9566997439218365</v>
      </c>
      <c r="F13" s="124"/>
      <c r="G13" s="123" t="s">
        <v>31</v>
      </c>
      <c r="H13" s="392">
        <f>(+'DGRGL-C3'!C19+'DGRGL-C3'!C44)/1000</f>
        <v>873.8568492800001</v>
      </c>
      <c r="I13" s="392">
        <f>(+'DGRGL-C3'!D19+'DGRGL-C3'!D44)/1000</f>
        <v>2839.1609033100003</v>
      </c>
      <c r="J13" s="475">
        <f>+I13/$I$15</f>
        <v>1</v>
      </c>
    </row>
    <row r="14" spans="2:14" ht="19.5" customHeight="1">
      <c r="B14" s="123" t="s">
        <v>28</v>
      </c>
      <c r="C14" s="394">
        <f>+'DGRGL-C1'!C15/1000</f>
        <v>37.83822535</v>
      </c>
      <c r="D14" s="394">
        <f>+'DGRGL-C1'!D15/1000</f>
        <v>122.93639415999999</v>
      </c>
      <c r="E14" s="475">
        <f>+D14/$D$15</f>
        <v>0.0433002560781635</v>
      </c>
      <c r="F14" s="124"/>
      <c r="G14" s="123" t="s">
        <v>29</v>
      </c>
      <c r="H14" s="392">
        <f>(+'DGRGL-C3'!C15+'DGRGL-C3'!C42)/1000</f>
        <v>0</v>
      </c>
      <c r="I14" s="392">
        <f>(+'DGRGL-C3'!D15+'DGRGL-C3'!D42)/1000</f>
        <v>0</v>
      </c>
      <c r="J14" s="475">
        <f>+I14/$I$15</f>
        <v>0</v>
      </c>
      <c r="N14" s="238"/>
    </row>
    <row r="15" spans="2:10" ht="19.5" customHeight="1">
      <c r="B15" s="125" t="s">
        <v>32</v>
      </c>
      <c r="C15" s="395">
        <f>+C14+C13</f>
        <v>873.85684928</v>
      </c>
      <c r="D15" s="395">
        <f>+D14+D13</f>
        <v>2839.1609033</v>
      </c>
      <c r="E15" s="476">
        <f>SUM(E13:E14)</f>
        <v>1</v>
      </c>
      <c r="F15" s="126"/>
      <c r="G15" s="125" t="s">
        <v>32</v>
      </c>
      <c r="H15" s="393">
        <f>+H14+H13</f>
        <v>873.8568492800001</v>
      </c>
      <c r="I15" s="393">
        <f>+I14+I13</f>
        <v>2839.1609033100003</v>
      </c>
      <c r="J15" s="476">
        <f>SUM(J13:J14)</f>
        <v>1</v>
      </c>
    </row>
    <row r="16" spans="2:10" ht="19.5" customHeight="1">
      <c r="B16" s="177"/>
      <c r="C16" s="194"/>
      <c r="D16" s="239"/>
      <c r="E16" s="126"/>
      <c r="F16" s="126"/>
      <c r="G16" s="303"/>
      <c r="H16" s="304">
        <f>+H15-C15</f>
        <v>0</v>
      </c>
      <c r="I16" s="305">
        <f>+I15-D15</f>
        <v>1.0000348993344232E-08</v>
      </c>
      <c r="J16" s="126"/>
    </row>
    <row r="17" spans="3:4" ht="19.5" customHeight="1">
      <c r="C17" s="240"/>
      <c r="D17" s="241"/>
    </row>
    <row r="18" spans="2:10" ht="19.5" customHeight="1">
      <c r="B18" s="492" t="s">
        <v>33</v>
      </c>
      <c r="C18" s="493"/>
      <c r="D18" s="493"/>
      <c r="E18" s="494"/>
      <c r="F18" s="118"/>
      <c r="G18" s="492" t="s">
        <v>74</v>
      </c>
      <c r="H18" s="493"/>
      <c r="I18" s="493"/>
      <c r="J18" s="494"/>
    </row>
    <row r="19" spans="2:15" ht="19.5" customHeight="1">
      <c r="B19" s="122"/>
      <c r="C19" s="396" t="s">
        <v>14</v>
      </c>
      <c r="D19" s="396" t="s">
        <v>153</v>
      </c>
      <c r="E19" s="399" t="s">
        <v>27</v>
      </c>
      <c r="F19" s="121"/>
      <c r="G19" s="242"/>
      <c r="H19" s="396" t="s">
        <v>14</v>
      </c>
      <c r="I19" s="396" t="s">
        <v>153</v>
      </c>
      <c r="J19" s="403" t="s">
        <v>27</v>
      </c>
      <c r="M19" s="243"/>
      <c r="N19" s="243"/>
      <c r="O19" s="54"/>
    </row>
    <row r="20" spans="2:15" ht="19.5" customHeight="1">
      <c r="B20" s="123" t="s">
        <v>91</v>
      </c>
      <c r="C20" s="394">
        <f>('DGRGL-C2'!C15+'DGRGL-C2'!C20)/1000</f>
        <v>486.9322769</v>
      </c>
      <c r="D20" s="394">
        <f>('DGRGL-C2'!D15+'DGRGL-C2'!D20)/1000</f>
        <v>1582.0429676400001</v>
      </c>
      <c r="E20" s="475">
        <f>+D20/$D$22</f>
        <v>0.5572220178840851</v>
      </c>
      <c r="F20" s="124"/>
      <c r="G20" s="412" t="s">
        <v>201</v>
      </c>
      <c r="H20" s="400">
        <f>(+'DGRGL-C5'!C19+'DGRGL-C5'!C49+'DGRGL-C5'!C93)/1000</f>
        <v>701.49107085</v>
      </c>
      <c r="I20" s="400">
        <f>(+'DGRGL-C5'!D19+'DGRGL-C5'!D49+'DGRGL-C5'!D93)/1000</f>
        <v>2279.14448919</v>
      </c>
      <c r="J20" s="478">
        <f aca="true" t="shared" si="0" ref="J20:J31">+I20/$I$32</f>
        <v>0.8027528438183577</v>
      </c>
      <c r="M20" s="243"/>
      <c r="N20" s="243"/>
      <c r="O20" s="54"/>
    </row>
    <row r="21" spans="2:15" ht="19.5" customHeight="1">
      <c r="B21" s="123" t="s">
        <v>90</v>
      </c>
      <c r="C21" s="394">
        <f>('DGRGL-C2'!C16+'DGRGL-C2'!C19)/1000</f>
        <v>386.92457238000003</v>
      </c>
      <c r="D21" s="394">
        <f>('DGRGL-C2'!D16+'DGRGL-C2'!D19)/1000</f>
        <v>1257.11793567</v>
      </c>
      <c r="E21" s="475">
        <f>+D21/$D$22</f>
        <v>0.44277798211591485</v>
      </c>
      <c r="F21" s="124"/>
      <c r="G21" s="412" t="s">
        <v>191</v>
      </c>
      <c r="H21" s="400">
        <f>(+'DGRGL-C5'!C37+'DGRGL-C5'!C101)/1000</f>
        <v>50.228478179999996</v>
      </c>
      <c r="I21" s="400">
        <f>(+'DGRGL-C5'!D37+'DGRGL-C5'!D101)/1000</f>
        <v>163.19232559999998</v>
      </c>
      <c r="J21" s="478">
        <f t="shared" si="0"/>
        <v>0.05747906904809243</v>
      </c>
      <c r="M21" s="245"/>
      <c r="N21" s="246"/>
      <c r="O21" s="54"/>
    </row>
    <row r="22" spans="2:15" ht="19.5" customHeight="1">
      <c r="B22" s="125" t="s">
        <v>32</v>
      </c>
      <c r="C22" s="395">
        <f>+C21+C20</f>
        <v>873.85684928</v>
      </c>
      <c r="D22" s="395">
        <f>+D21+D20</f>
        <v>2839.1609033100003</v>
      </c>
      <c r="E22" s="476">
        <f>+E21+E20</f>
        <v>1</v>
      </c>
      <c r="F22" s="126"/>
      <c r="G22" s="244" t="s">
        <v>202</v>
      </c>
      <c r="H22" s="400">
        <f>+'DGRGL-C5'!C38/1000</f>
        <v>43.93442159</v>
      </c>
      <c r="I22" s="400">
        <f>+'DGRGL-C5'!D38/1000</f>
        <v>142.74293575000002</v>
      </c>
      <c r="J22" s="478">
        <f t="shared" si="0"/>
        <v>0.050276451603565316</v>
      </c>
      <c r="M22" s="247"/>
      <c r="N22" s="243"/>
      <c r="O22" s="54"/>
    </row>
    <row r="23" spans="2:15" ht="25.5">
      <c r="B23" s="121"/>
      <c r="C23" s="306">
        <f>+C22-C15</f>
        <v>0</v>
      </c>
      <c r="D23" s="307">
        <f>+D22-D15</f>
        <v>1.0000348993344232E-08</v>
      </c>
      <c r="E23" s="308"/>
      <c r="F23" s="126"/>
      <c r="G23" s="244" t="s">
        <v>203</v>
      </c>
      <c r="H23" s="400">
        <f>+'DGRGL-C5'!C31/1000</f>
        <v>27.0597039</v>
      </c>
      <c r="I23" s="400">
        <f>+'DGRGL-C5'!D31/1000</f>
        <v>87.91697797</v>
      </c>
      <c r="J23" s="478">
        <f t="shared" si="0"/>
        <v>0.030965831442488198</v>
      </c>
      <c r="M23" s="243"/>
      <c r="N23" s="243"/>
      <c r="O23" s="54"/>
    </row>
    <row r="24" spans="2:15" ht="19.5" customHeight="1">
      <c r="B24" s="121"/>
      <c r="C24" s="270"/>
      <c r="D24" s="270"/>
      <c r="E24" s="126"/>
      <c r="F24" s="126"/>
      <c r="G24" s="412" t="s">
        <v>190</v>
      </c>
      <c r="H24" s="400">
        <f>+('DGRGL-C5'!C24+'DGRGL-C5'!C39+'DGRGL-C5'!C103)/1000</f>
        <v>18.790274829999998</v>
      </c>
      <c r="I24" s="400">
        <f>+('DGRGL-C5'!D24+'DGRGL-C5'!D39+'DGRGL-C5'!D103)/1000</f>
        <v>61.04960293</v>
      </c>
      <c r="J24" s="478">
        <f t="shared" si="0"/>
        <v>0.021502692171770216</v>
      </c>
      <c r="M24" s="243"/>
      <c r="N24" s="243"/>
      <c r="O24" s="54"/>
    </row>
    <row r="25" spans="2:16" ht="19.5" customHeight="1">
      <c r="B25" s="492" t="s">
        <v>34</v>
      </c>
      <c r="C25" s="493"/>
      <c r="D25" s="493"/>
      <c r="E25" s="494"/>
      <c r="F25" s="118"/>
      <c r="G25" s="412" t="s">
        <v>177</v>
      </c>
      <c r="H25" s="401">
        <f>(+'DGRGL-C5'!C46+'DGRGL-C5'!C107)/1000</f>
        <v>16.27650156</v>
      </c>
      <c r="I25" s="401">
        <f>(+'DGRGL-C5'!D46+'DGRGL-C5'!D107)/1000</f>
        <v>52.88235357</v>
      </c>
      <c r="J25" s="478">
        <f t="shared" si="0"/>
        <v>0.01862605022080565</v>
      </c>
      <c r="L25" s="243"/>
      <c r="M25" s="245"/>
      <c r="N25" s="243"/>
      <c r="O25" s="54"/>
      <c r="P25" s="55"/>
    </row>
    <row r="26" spans="2:16" ht="25.5">
      <c r="B26" s="122"/>
      <c r="C26" s="396" t="s">
        <v>14</v>
      </c>
      <c r="D26" s="396" t="s">
        <v>153</v>
      </c>
      <c r="E26" s="399" t="s">
        <v>27</v>
      </c>
      <c r="F26" s="121"/>
      <c r="G26" s="244" t="s">
        <v>206</v>
      </c>
      <c r="H26" s="400">
        <f>+'DGRGL-C5'!C32/1000</f>
        <v>10.77852145</v>
      </c>
      <c r="I26" s="400">
        <f>+'DGRGL-C5'!D32/1000</f>
        <v>35.01941619</v>
      </c>
      <c r="J26" s="478">
        <f t="shared" si="0"/>
        <v>0.012334424635522789</v>
      </c>
      <c r="L26" s="243"/>
      <c r="M26" s="243"/>
      <c r="N26" s="248"/>
      <c r="O26" s="97"/>
      <c r="P26" s="55"/>
    </row>
    <row r="27" spans="2:16" ht="19.5" customHeight="1">
      <c r="B27" s="123" t="s">
        <v>58</v>
      </c>
      <c r="C27" s="392">
        <f>(+'DGRGL-C5'!C19+'DGRGL-C5'!C49+'DGRGL-C5'!C93)/1000</f>
        <v>701.49107085</v>
      </c>
      <c r="D27" s="392">
        <f>('DGRGL-C5'!D19+'DGRGL-C5'!D49+'DGRGL-C5'!D93)/1000</f>
        <v>2279.14448919</v>
      </c>
      <c r="E27" s="475">
        <f>+C27/$C$30</f>
        <v>0.8027528438187352</v>
      </c>
      <c r="F27" s="124"/>
      <c r="G27" s="412" t="s">
        <v>175</v>
      </c>
      <c r="H27" s="400">
        <f>('DGRGL-C5'!C43+'DGRGL-C5'!C102)/1000</f>
        <v>3.18578869</v>
      </c>
      <c r="I27" s="400">
        <f>('DGRGL-C5'!D43+'DGRGL-C5'!D102)/1000</f>
        <v>10.35062746</v>
      </c>
      <c r="J27" s="478">
        <f t="shared" si="0"/>
        <v>0.0036456642693032475</v>
      </c>
      <c r="L27" s="243"/>
      <c r="M27" s="249"/>
      <c r="N27" s="250"/>
      <c r="O27" s="54"/>
      <c r="P27" s="55"/>
    </row>
    <row r="28" spans="2:16" ht="19.5" customHeight="1">
      <c r="B28" s="123" t="s">
        <v>64</v>
      </c>
      <c r="C28" s="392">
        <f>('DGRGL-C5'!C23+'DGRGL-C5'!C36+'DGRGL-C5'!C45+'DGRGL-C5'!C100+'DGRGL-C5'!C106+'DGRGL-C5'!C110)/1000</f>
        <v>134.52755308000002</v>
      </c>
      <c r="D28" s="392">
        <f>('DGRGL-C5'!D23+'DGRGL-C5'!D36+'DGRGL-C5'!D45+'DGRGL-C5'!D100+'DGRGL-C5'!D106+'DGRGL-C5'!D110)/1000</f>
        <v>437.0800199600001</v>
      </c>
      <c r="E28" s="475">
        <f>+C28/$C$30</f>
        <v>0.15394690010250736</v>
      </c>
      <c r="F28" s="124"/>
      <c r="G28" s="412" t="s">
        <v>178</v>
      </c>
      <c r="H28" s="400">
        <f>(+'DGRGL-C5'!C47+'DGRGL-C5'!C108)/1000</f>
        <v>0.6593341699999999</v>
      </c>
      <c r="I28" s="400">
        <f>(+'DGRGL-C5'!D47+'DGRGL-C5'!D108)/1000</f>
        <v>2.14217672</v>
      </c>
      <c r="J28" s="478">
        <f t="shared" si="0"/>
        <v>0.0007545105025581926</v>
      </c>
      <c r="L28" s="243"/>
      <c r="M28" s="251"/>
      <c r="N28" s="243"/>
      <c r="O28" s="54"/>
      <c r="P28" s="55"/>
    </row>
    <row r="29" spans="2:16" ht="19.5" customHeight="1">
      <c r="B29" s="123" t="s">
        <v>50</v>
      </c>
      <c r="C29" s="392">
        <f>(+'DGRGL-C5'!C30)/1000</f>
        <v>37.83822535</v>
      </c>
      <c r="D29" s="392">
        <f>(+'DGRGL-C5'!D30)/1000</f>
        <v>122.93639416</v>
      </c>
      <c r="E29" s="475">
        <f>+C29/$C$30</f>
        <v>0.043300256078757274</v>
      </c>
      <c r="F29" s="124"/>
      <c r="G29" s="412" t="s">
        <v>173</v>
      </c>
      <c r="H29" s="400">
        <f>(+'DGRGL-C5'!C41+'DGRGL-C5'!C104)/1000</f>
        <v>0.5614715499999999</v>
      </c>
      <c r="I29" s="400">
        <f>(+'DGRGL-C5'!D41+'DGRGL-C5'!D104)/1000</f>
        <v>1.82422106</v>
      </c>
      <c r="J29" s="478">
        <f t="shared" si="0"/>
        <v>0.0006425211962707906</v>
      </c>
      <c r="L29" s="243"/>
      <c r="M29" s="251"/>
      <c r="N29" s="243"/>
      <c r="O29" s="54"/>
      <c r="P29" s="55"/>
    </row>
    <row r="30" spans="2:16" ht="19.5" customHeight="1">
      <c r="B30" s="125" t="s">
        <v>32</v>
      </c>
      <c r="C30" s="393">
        <f>+C27+C28+C29</f>
        <v>873.8568492800001</v>
      </c>
      <c r="D30" s="393">
        <f>+D27+D28+D29</f>
        <v>2839.16090331</v>
      </c>
      <c r="E30" s="476">
        <f>+E27+E28+E29</f>
        <v>0.9999999999999999</v>
      </c>
      <c r="F30" s="124"/>
      <c r="G30" s="412" t="s">
        <v>172</v>
      </c>
      <c r="H30" s="401">
        <f>+'DGRGL-C5'!C40/1000</f>
        <v>0.62739255</v>
      </c>
      <c r="I30" s="401">
        <f>+'DGRGL-C5'!D40/1000</f>
        <v>2.0383983900000002</v>
      </c>
      <c r="J30" s="478">
        <f t="shared" si="0"/>
        <v>0.0007179580373988522</v>
      </c>
      <c r="L30" s="243"/>
      <c r="M30" s="251"/>
      <c r="N30" s="243"/>
      <c r="O30" s="54"/>
      <c r="P30" s="55"/>
    </row>
    <row r="31" spans="6:16" ht="19.5" customHeight="1">
      <c r="F31" s="126"/>
      <c r="G31" s="412" t="s">
        <v>174</v>
      </c>
      <c r="H31" s="400">
        <f>+'DGRGL-C5'!C42/1000</f>
        <v>0.26388996</v>
      </c>
      <c r="I31" s="400">
        <f>+'DGRGL-C5'!D42/1000</f>
        <v>0.8573784799999999</v>
      </c>
      <c r="J31" s="478">
        <f t="shared" si="0"/>
        <v>0.00030198305386652655</v>
      </c>
      <c r="L31" s="243"/>
      <c r="M31" s="251"/>
      <c r="N31" s="243"/>
      <c r="O31" s="54"/>
      <c r="P31" s="55"/>
    </row>
    <row r="32" spans="2:16" ht="19.5" customHeight="1">
      <c r="B32" s="252"/>
      <c r="C32" s="271"/>
      <c r="D32" s="271"/>
      <c r="E32" s="252"/>
      <c r="F32" s="253"/>
      <c r="G32" s="125" t="s">
        <v>32</v>
      </c>
      <c r="H32" s="402">
        <f>SUM(H20:H31)</f>
        <v>873.8568492800001</v>
      </c>
      <c r="I32" s="402">
        <f>SUM(I20:I31)</f>
        <v>2839.1609033100003</v>
      </c>
      <c r="J32" s="479">
        <f>SUM(J20:J31)</f>
        <v>0.9999999999999999</v>
      </c>
      <c r="L32" s="243"/>
      <c r="M32" s="254"/>
      <c r="N32" s="243"/>
      <c r="O32" s="54"/>
      <c r="P32" s="55"/>
    </row>
    <row r="33" spans="2:16" ht="19.5" customHeight="1">
      <c r="B33" s="492" t="s">
        <v>24</v>
      </c>
      <c r="C33" s="493"/>
      <c r="D33" s="493"/>
      <c r="E33" s="494"/>
      <c r="F33" s="118"/>
      <c r="G33" s="119" t="s">
        <v>204</v>
      </c>
      <c r="H33" s="187"/>
      <c r="I33" s="187"/>
      <c r="J33" s="127"/>
      <c r="L33" s="251"/>
      <c r="M33" s="255"/>
      <c r="N33" s="255"/>
      <c r="O33" s="54"/>
      <c r="P33" s="55"/>
    </row>
    <row r="34" spans="2:16" ht="19.5" customHeight="1">
      <c r="B34" s="122"/>
      <c r="C34" s="396" t="s">
        <v>14</v>
      </c>
      <c r="D34" s="396" t="s">
        <v>153</v>
      </c>
      <c r="E34" s="399" t="s">
        <v>27</v>
      </c>
      <c r="F34" s="121"/>
      <c r="G34" s="119" t="s">
        <v>205</v>
      </c>
      <c r="H34" s="240"/>
      <c r="I34" s="240"/>
      <c r="L34" s="251"/>
      <c r="M34" s="255"/>
      <c r="N34" s="255"/>
      <c r="O34" s="54"/>
      <c r="P34" s="55"/>
    </row>
    <row r="35" spans="2:16" ht="19.5" customHeight="1">
      <c r="B35" s="123" t="s">
        <v>153</v>
      </c>
      <c r="C35" s="392">
        <f>(+'DGRGL-C4'!C15+'DGRGL-C4'!C53)/1000</f>
        <v>673.4469827000003</v>
      </c>
      <c r="D35" s="392">
        <f>(+'DGRGL-C4'!D15+'DGRGL-C4'!D53)/1000</f>
        <v>2188.0292467908203</v>
      </c>
      <c r="E35" s="475">
        <f>+D35/$D$39</f>
        <v>0.7706605301048659</v>
      </c>
      <c r="F35" s="126"/>
      <c r="L35" s="251"/>
      <c r="M35" s="256"/>
      <c r="N35" s="243"/>
      <c r="O35" s="54"/>
      <c r="P35" s="55"/>
    </row>
    <row r="36" spans="2:16" ht="19.5" customHeight="1">
      <c r="B36" s="123" t="s">
        <v>36</v>
      </c>
      <c r="C36" s="392">
        <f>(+'DGRGL-C4'!C23)/1000</f>
        <v>96.73209295000001</v>
      </c>
      <c r="D36" s="392">
        <f>(+'DGRGL-C4'!D23)/1000</f>
        <v>314.28256999</v>
      </c>
      <c r="E36" s="475">
        <f>+D36/$D$39</f>
        <v>0.1106955824957345</v>
      </c>
      <c r="F36" s="126"/>
      <c r="G36" s="413"/>
      <c r="H36" s="401"/>
      <c r="I36" s="401"/>
      <c r="J36" s="414"/>
      <c r="L36" s="251"/>
      <c r="M36" s="243"/>
      <c r="N36" s="243"/>
      <c r="O36" s="54"/>
      <c r="P36" s="55"/>
    </row>
    <row r="37" spans="2:16" ht="19.5" customHeight="1">
      <c r="B37" s="123" t="s">
        <v>35</v>
      </c>
      <c r="C37" s="392">
        <f>(+'DGRGL-C4'!C27)/1000</f>
        <v>91.52258374</v>
      </c>
      <c r="D37" s="392">
        <f>(+'DGRGL-C4'!D27)/1000</f>
        <v>297.35687457</v>
      </c>
      <c r="E37" s="475">
        <f>+D37/$D$39</f>
        <v>0.10473406921893424</v>
      </c>
      <c r="F37" s="126"/>
      <c r="G37" s="495" t="s">
        <v>63</v>
      </c>
      <c r="H37" s="496"/>
      <c r="I37" s="496"/>
      <c r="J37" s="497"/>
      <c r="L37" s="251"/>
      <c r="N37" s="119"/>
      <c r="O37" s="52"/>
      <c r="P37" s="55"/>
    </row>
    <row r="38" spans="2:16" ht="19.5" customHeight="1">
      <c r="B38" s="123" t="s">
        <v>37</v>
      </c>
      <c r="C38" s="392">
        <f>(+'DGRGL-C4'!C31)/1000</f>
        <v>12.155189889999999</v>
      </c>
      <c r="D38" s="392">
        <f>(+'DGRGL-C4'!D31)/1000</f>
        <v>39.49221195</v>
      </c>
      <c r="E38" s="475">
        <f>+D38/$D$39</f>
        <v>0.013909818180465288</v>
      </c>
      <c r="F38" s="126"/>
      <c r="G38" s="120"/>
      <c r="H38" s="498" t="s">
        <v>14</v>
      </c>
      <c r="I38" s="498"/>
      <c r="J38" s="499"/>
      <c r="L38" s="251"/>
      <c r="M38" s="243"/>
      <c r="N38" s="243"/>
      <c r="O38" s="54"/>
      <c r="P38" s="55"/>
    </row>
    <row r="39" spans="2:16" ht="19.5" customHeight="1">
      <c r="B39" s="125" t="s">
        <v>32</v>
      </c>
      <c r="C39" s="393">
        <f>+C38+C37+C36+C35</f>
        <v>873.8568492800002</v>
      </c>
      <c r="D39" s="393">
        <f>+D38+D37+D36+D35</f>
        <v>2839.1609033008203</v>
      </c>
      <c r="E39" s="476">
        <f>+E38+E37+E36+E35</f>
        <v>1</v>
      </c>
      <c r="F39" s="126"/>
      <c r="G39" s="415" t="s">
        <v>100</v>
      </c>
      <c r="H39" s="396" t="s">
        <v>28</v>
      </c>
      <c r="I39" s="396" t="s">
        <v>30</v>
      </c>
      <c r="J39" s="417" t="s">
        <v>32</v>
      </c>
      <c r="L39" s="251"/>
      <c r="N39" s="119"/>
      <c r="O39" s="52"/>
      <c r="P39" s="55"/>
    </row>
    <row r="40" spans="2:16" ht="19.5" customHeight="1">
      <c r="B40" s="123" t="s">
        <v>39</v>
      </c>
      <c r="C40" s="392">
        <f>(+'DGRGL-C4'!C15+'DGRGL-C4'!C53)/1000</f>
        <v>673.4469827000003</v>
      </c>
      <c r="D40" s="392">
        <f>(+'DGRGL-C4'!D15+'DGRGL-C4'!D53)/1000</f>
        <v>2188.0292467908203</v>
      </c>
      <c r="E40" s="475">
        <f>+C40/$C$42</f>
        <v>0.7706605301027001</v>
      </c>
      <c r="F40" s="124"/>
      <c r="G40" s="257">
        <v>2009</v>
      </c>
      <c r="H40" s="392">
        <v>71</v>
      </c>
      <c r="I40" s="392">
        <v>192</v>
      </c>
      <c r="J40" s="418">
        <f aca="true" t="shared" si="1" ref="J40:J46">+I40+H40</f>
        <v>263</v>
      </c>
      <c r="L40" s="251"/>
      <c r="N40" s="119"/>
      <c r="O40" s="52"/>
      <c r="P40" s="55"/>
    </row>
    <row r="41" spans="2:16" ht="19.5" customHeight="1">
      <c r="B41" s="123" t="s">
        <v>38</v>
      </c>
      <c r="C41" s="392">
        <f>(+'DGRGL-C4'!C19+'DGRGL-C4'!C57)/1000</f>
        <v>200.40986658</v>
      </c>
      <c r="D41" s="392">
        <f>(+'DGRGL-C4'!D19+'DGRGL-C4'!D57)/1000</f>
        <v>651.13165651</v>
      </c>
      <c r="E41" s="475">
        <f>+C41/$C$42</f>
        <v>0.22933946989729995</v>
      </c>
      <c r="F41" s="124"/>
      <c r="G41" s="257">
        <v>2010</v>
      </c>
      <c r="H41" s="392">
        <v>72</v>
      </c>
      <c r="I41" s="392">
        <v>249</v>
      </c>
      <c r="J41" s="418">
        <f t="shared" si="1"/>
        <v>321</v>
      </c>
      <c r="L41" s="243"/>
      <c r="N41" s="119"/>
      <c r="O41" s="52"/>
      <c r="P41" s="55"/>
    </row>
    <row r="42" spans="2:16" ht="19.5" customHeight="1">
      <c r="B42" s="125" t="s">
        <v>32</v>
      </c>
      <c r="C42" s="393">
        <f>+C41+C40</f>
        <v>873.8568492800002</v>
      </c>
      <c r="D42" s="393">
        <f>+D41+D40</f>
        <v>2839.1609033008203</v>
      </c>
      <c r="E42" s="476">
        <f>+E41+E40</f>
        <v>1</v>
      </c>
      <c r="F42" s="126"/>
      <c r="G42" s="257">
        <v>2011</v>
      </c>
      <c r="H42" s="392">
        <v>70</v>
      </c>
      <c r="I42" s="392">
        <v>315</v>
      </c>
      <c r="J42" s="418">
        <f t="shared" si="1"/>
        <v>385</v>
      </c>
      <c r="L42" s="258"/>
      <c r="M42" s="259"/>
      <c r="N42" s="119"/>
      <c r="O42" s="52"/>
      <c r="P42" s="55"/>
    </row>
    <row r="43" spans="3:16" ht="19.5" customHeight="1">
      <c r="C43" s="272"/>
      <c r="D43" s="272"/>
      <c r="G43" s="257">
        <v>2012</v>
      </c>
      <c r="H43" s="392">
        <v>63.198</v>
      </c>
      <c r="I43" s="400">
        <v>425.85551902000003</v>
      </c>
      <c r="J43" s="418">
        <f t="shared" si="1"/>
        <v>489.05351902</v>
      </c>
      <c r="L43" s="243"/>
      <c r="M43" s="260"/>
      <c r="N43" s="243"/>
      <c r="O43" s="54"/>
      <c r="P43" s="55"/>
    </row>
    <row r="44" spans="6:16" ht="19.5" customHeight="1">
      <c r="F44" s="118"/>
      <c r="G44" s="257">
        <v>2013</v>
      </c>
      <c r="H44" s="392">
        <v>56.5285205</v>
      </c>
      <c r="I44" s="400">
        <v>591.0717845600001</v>
      </c>
      <c r="J44" s="418">
        <f t="shared" si="1"/>
        <v>647.6003050600001</v>
      </c>
      <c r="L44" s="243"/>
      <c r="M44" s="243"/>
      <c r="N44" s="243"/>
      <c r="O44" s="54"/>
      <c r="P44" s="55"/>
    </row>
    <row r="45" spans="2:16" ht="19.5" customHeight="1">
      <c r="B45" s="492" t="s">
        <v>8</v>
      </c>
      <c r="C45" s="493"/>
      <c r="D45" s="493"/>
      <c r="E45" s="494"/>
      <c r="F45" s="121"/>
      <c r="G45" s="257">
        <v>2014</v>
      </c>
      <c r="H45" s="392">
        <v>50.26007419</v>
      </c>
      <c r="I45" s="392">
        <v>752.8751732600001</v>
      </c>
      <c r="J45" s="418">
        <f t="shared" si="1"/>
        <v>803.1352474500001</v>
      </c>
      <c r="L45" s="243"/>
      <c r="M45" s="243"/>
      <c r="N45" s="243"/>
      <c r="O45" s="54"/>
      <c r="P45" s="55"/>
    </row>
    <row r="46" spans="2:16" ht="19.5" customHeight="1">
      <c r="B46" s="120"/>
      <c r="C46" s="396" t="s">
        <v>14</v>
      </c>
      <c r="D46" s="396" t="s">
        <v>153</v>
      </c>
      <c r="E46" s="399" t="s">
        <v>27</v>
      </c>
      <c r="F46" s="261"/>
      <c r="G46" s="257">
        <v>2015</v>
      </c>
      <c r="H46" s="392">
        <v>44.4029874</v>
      </c>
      <c r="I46" s="392">
        <v>911.7782794100002</v>
      </c>
      <c r="J46" s="418">
        <f t="shared" si="1"/>
        <v>956.1812668100002</v>
      </c>
      <c r="L46" s="243"/>
      <c r="M46" s="243"/>
      <c r="N46" s="243"/>
      <c r="O46" s="54"/>
      <c r="P46" s="55"/>
    </row>
    <row r="47" spans="2:16" ht="19.5" customHeight="1">
      <c r="B47" s="123" t="s">
        <v>46</v>
      </c>
      <c r="C47" s="392">
        <f>(+'DGRGL-C2'!C14)/1000</f>
        <v>853.0398951000001</v>
      </c>
      <c r="D47" s="392">
        <f>(+'DGRGL-C2'!D14)/1000</f>
        <v>2771.5266191800006</v>
      </c>
      <c r="E47" s="475">
        <f>+D47/$D$49</f>
        <v>0.9761780728766906</v>
      </c>
      <c r="F47" s="261"/>
      <c r="G47" s="257">
        <v>2016</v>
      </c>
      <c r="H47" s="392">
        <v>38.965713019999995</v>
      </c>
      <c r="I47" s="392">
        <v>1125.5192306200001</v>
      </c>
      <c r="J47" s="418">
        <f>+I47+H47</f>
        <v>1164.4849436400002</v>
      </c>
      <c r="L47" s="243"/>
      <c r="M47" s="243"/>
      <c r="N47" s="243"/>
      <c r="O47" s="54"/>
      <c r="P47" s="55"/>
    </row>
    <row r="48" spans="2:16" ht="19.5" customHeight="1">
      <c r="B48" s="123" t="s">
        <v>45</v>
      </c>
      <c r="C48" s="392">
        <f>(+'DGRGL-C2'!C18)/1000</f>
        <v>20.81695418</v>
      </c>
      <c r="D48" s="392">
        <f>(+'DGRGL-C2'!D18)/1000</f>
        <v>67.63428413</v>
      </c>
      <c r="E48" s="475">
        <f>+D48/$D$49</f>
        <v>0.023821927123309355</v>
      </c>
      <c r="F48" s="126"/>
      <c r="G48" s="477">
        <v>42795</v>
      </c>
      <c r="H48" s="416">
        <v>37.83822535</v>
      </c>
      <c r="I48" s="416">
        <v>836.01862393</v>
      </c>
      <c r="J48" s="419">
        <f>+I48+H48</f>
        <v>873.85684928</v>
      </c>
      <c r="L48" s="251"/>
      <c r="M48" s="262"/>
      <c r="N48" s="243"/>
      <c r="O48" s="54"/>
      <c r="P48" s="55"/>
    </row>
    <row r="49" spans="2:16" ht="19.5" customHeight="1">
      <c r="B49" s="125" t="s">
        <v>32</v>
      </c>
      <c r="C49" s="393">
        <f>+C48+C47</f>
        <v>873.8568492800001</v>
      </c>
      <c r="D49" s="393">
        <f>+D48+D47</f>
        <v>2839.160903310001</v>
      </c>
      <c r="E49" s="476">
        <f>+E48+E47</f>
        <v>0.9999999999999999</v>
      </c>
      <c r="L49" s="251"/>
      <c r="M49" s="251"/>
      <c r="N49" s="243"/>
      <c r="O49" s="54"/>
      <c r="P49" s="55"/>
    </row>
    <row r="50" spans="2:16" ht="19.5" customHeight="1">
      <c r="B50" s="256"/>
      <c r="C50" s="309"/>
      <c r="D50" s="309"/>
      <c r="L50" s="251"/>
      <c r="M50" s="251"/>
      <c r="N50" s="243"/>
      <c r="O50" s="54"/>
      <c r="P50" s="55"/>
    </row>
    <row r="51" spans="3:16" ht="19.5" customHeight="1">
      <c r="C51" s="310">
        <f>+C49-C39</f>
        <v>0</v>
      </c>
      <c r="D51" s="310">
        <f>+D49-D39</f>
        <v>9.180439519695938E-09</v>
      </c>
      <c r="L51" s="251"/>
      <c r="M51" s="251"/>
      <c r="N51" s="243"/>
      <c r="O51" s="54"/>
      <c r="P51" s="55"/>
    </row>
    <row r="52" spans="3:16" ht="25.5" customHeight="1">
      <c r="C52" s="281"/>
      <c r="D52" s="259"/>
      <c r="H52" s="293"/>
      <c r="I52" s="293"/>
      <c r="J52" s="240"/>
      <c r="L52" s="251"/>
      <c r="M52" s="251"/>
      <c r="N52" s="243"/>
      <c r="O52" s="54"/>
      <c r="P52" s="55"/>
    </row>
    <row r="53" spans="7:16" ht="19.5" customHeight="1">
      <c r="G53" s="311"/>
      <c r="H53" s="312">
        <f>+H48-C14</f>
        <v>0</v>
      </c>
      <c r="I53" s="312">
        <f>+I48-C13</f>
        <v>0</v>
      </c>
      <c r="J53" s="311"/>
      <c r="L53" s="251"/>
      <c r="M53" s="251"/>
      <c r="N53" s="243"/>
      <c r="O53" s="54"/>
      <c r="P53" s="55"/>
    </row>
    <row r="54" spans="12:16" ht="19.5" customHeight="1">
      <c r="L54" s="251"/>
      <c r="M54" s="251"/>
      <c r="N54" s="243"/>
      <c r="O54" s="54"/>
      <c r="P54" s="55"/>
    </row>
    <row r="55" spans="8:16" ht="19.5" customHeight="1">
      <c r="H55" s="263"/>
      <c r="I55" s="263"/>
      <c r="J55" s="263"/>
      <c r="L55" s="251"/>
      <c r="M55" s="251"/>
      <c r="N55" s="243"/>
      <c r="O55" s="54"/>
      <c r="P55" s="55"/>
    </row>
    <row r="56" spans="8:16" ht="19.5" customHeight="1">
      <c r="H56" s="263"/>
      <c r="I56" s="264"/>
      <c r="J56" s="263"/>
      <c r="L56" s="251"/>
      <c r="M56" s="251"/>
      <c r="N56" s="243"/>
      <c r="O56" s="54"/>
      <c r="P56" s="55"/>
    </row>
    <row r="57" spans="8:16" ht="19.5" customHeight="1">
      <c r="H57" s="263"/>
      <c r="I57" s="264"/>
      <c r="J57" s="263"/>
      <c r="L57" s="251"/>
      <c r="M57" s="251"/>
      <c r="N57" s="243"/>
      <c r="O57" s="54"/>
      <c r="P57" s="55"/>
    </row>
    <row r="58" spans="8:16" ht="19.5" customHeight="1">
      <c r="H58" s="263"/>
      <c r="I58" s="264"/>
      <c r="J58" s="263"/>
      <c r="L58" s="251"/>
      <c r="M58" s="251"/>
      <c r="N58" s="243"/>
      <c r="O58" s="54"/>
      <c r="P58" s="55"/>
    </row>
    <row r="59" spans="8:16" ht="19.5" customHeight="1">
      <c r="H59" s="263"/>
      <c r="I59" s="263"/>
      <c r="J59" s="263"/>
      <c r="L59" s="251"/>
      <c r="M59" s="251"/>
      <c r="N59" s="243"/>
      <c r="O59" s="54"/>
      <c r="P59" s="55"/>
    </row>
    <row r="60" spans="10:16" ht="19.5" customHeight="1">
      <c r="J60" s="263"/>
      <c r="L60" s="251"/>
      <c r="M60" s="251"/>
      <c r="N60" s="243"/>
      <c r="O60" s="54"/>
      <c r="P60" s="55"/>
    </row>
    <row r="61" spans="10:16" ht="19.5" customHeight="1">
      <c r="J61" s="263"/>
      <c r="L61" s="251"/>
      <c r="M61" s="251"/>
      <c r="N61" s="243"/>
      <c r="O61" s="54"/>
      <c r="P61" s="55"/>
    </row>
    <row r="62" spans="12:16" ht="19.5" customHeight="1">
      <c r="L62" s="251"/>
      <c r="M62" s="251"/>
      <c r="N62" s="243"/>
      <c r="O62" s="54"/>
      <c r="P62" s="55"/>
    </row>
    <row r="63" spans="12:16" ht="19.5" customHeight="1">
      <c r="L63" s="251"/>
      <c r="M63" s="251"/>
      <c r="N63" s="243"/>
      <c r="O63" s="54"/>
      <c r="P63" s="55"/>
    </row>
    <row r="64" spans="12:16" ht="19.5" customHeight="1">
      <c r="L64" s="251"/>
      <c r="M64" s="251"/>
      <c r="N64" s="243"/>
      <c r="O64" s="54"/>
      <c r="P64" s="55"/>
    </row>
    <row r="65" spans="8:16" ht="19.5" customHeight="1">
      <c r="H65" s="265"/>
      <c r="I65" s="265"/>
      <c r="L65" s="251"/>
      <c r="M65" s="251"/>
      <c r="N65" s="243"/>
      <c r="O65" s="54"/>
      <c r="P65" s="55"/>
    </row>
    <row r="66" spans="12:16" ht="19.5" customHeight="1">
      <c r="L66" s="251"/>
      <c r="M66" s="251"/>
      <c r="N66" s="243"/>
      <c r="O66" s="54"/>
      <c r="P66" s="55"/>
    </row>
    <row r="67" spans="2:16" ht="19.5" customHeight="1">
      <c r="B67" s="266"/>
      <c r="L67" s="251"/>
      <c r="M67" s="251"/>
      <c r="N67" s="243"/>
      <c r="O67" s="54"/>
      <c r="P67" s="55"/>
    </row>
    <row r="68" spans="2:16" ht="19.5" customHeight="1">
      <c r="B68" s="266"/>
      <c r="L68" s="251"/>
      <c r="M68" s="251"/>
      <c r="N68" s="243"/>
      <c r="O68" s="54"/>
      <c r="P68" s="55"/>
    </row>
    <row r="69" spans="12:16" ht="19.5" customHeight="1">
      <c r="L69" s="251"/>
      <c r="M69" s="251"/>
      <c r="N69" s="243"/>
      <c r="O69" s="54"/>
      <c r="P69" s="55"/>
    </row>
    <row r="70" spans="12:16" ht="19.5" customHeight="1">
      <c r="L70" s="251"/>
      <c r="M70" s="251"/>
      <c r="N70" s="243"/>
      <c r="O70" s="54"/>
      <c r="P70" s="55"/>
    </row>
    <row r="71" spans="12:16" ht="19.5" customHeight="1">
      <c r="L71" s="251"/>
      <c r="M71" s="251"/>
      <c r="N71" s="243"/>
      <c r="O71" s="54"/>
      <c r="P71" s="55"/>
    </row>
    <row r="72" spans="10:16" ht="19.5" customHeight="1">
      <c r="J72" s="263"/>
      <c r="L72" s="251"/>
      <c r="M72" s="251"/>
      <c r="N72" s="243"/>
      <c r="O72" s="54"/>
      <c r="P72" s="55"/>
    </row>
    <row r="75" spans="8:9" ht="19.5" customHeight="1">
      <c r="H75" s="265"/>
      <c r="I75" s="265"/>
    </row>
  </sheetData>
  <sheetProtection/>
  <mergeCells count="13">
    <mergeCell ref="B8:F8"/>
    <mergeCell ref="B5:J5"/>
    <mergeCell ref="B7:J7"/>
    <mergeCell ref="B11:E11"/>
    <mergeCell ref="G11:J11"/>
    <mergeCell ref="B6:J6"/>
    <mergeCell ref="B18:E18"/>
    <mergeCell ref="G18:J18"/>
    <mergeCell ref="B33:E33"/>
    <mergeCell ref="B25:E25"/>
    <mergeCell ref="B45:E45"/>
    <mergeCell ref="G37:J37"/>
    <mergeCell ref="H38:J38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9" customWidth="1"/>
    <col min="12" max="12" width="2.421875" style="119" customWidth="1"/>
    <col min="13" max="14" width="15.7109375" style="119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82"/>
      <c r="H4" s="282"/>
      <c r="I4" s="282"/>
      <c r="J4" s="282"/>
      <c r="K4" s="282"/>
      <c r="L4" s="282"/>
      <c r="M4" s="282"/>
      <c r="N4" s="282"/>
    </row>
    <row r="5" spans="1:14" s="1" customFormat="1" ht="22.5" customHeight="1">
      <c r="A5" s="4"/>
      <c r="B5" s="508" t="s">
        <v>315</v>
      </c>
      <c r="C5" s="508"/>
      <c r="D5" s="508"/>
      <c r="E5" s="508"/>
      <c r="F5" s="508"/>
      <c r="G5" s="508"/>
      <c r="H5" s="508"/>
      <c r="I5" s="508"/>
      <c r="J5" s="508"/>
      <c r="K5" s="508"/>
      <c r="L5" s="282"/>
      <c r="M5" s="282"/>
      <c r="N5" s="282"/>
    </row>
    <row r="6" spans="1:14" s="1" customFormat="1" ht="19.5" customHeight="1">
      <c r="A6" s="4"/>
      <c r="B6" s="502" t="s">
        <v>12</v>
      </c>
      <c r="C6" s="502"/>
      <c r="D6" s="502"/>
      <c r="E6" s="502"/>
      <c r="F6" s="502"/>
      <c r="G6" s="502"/>
      <c r="H6" s="502"/>
      <c r="I6" s="502"/>
      <c r="J6" s="502"/>
      <c r="K6" s="502"/>
      <c r="L6" s="282"/>
      <c r="M6" s="282"/>
      <c r="N6" s="282"/>
    </row>
    <row r="7" spans="1:14" s="1" customFormat="1" ht="18" customHeight="1">
      <c r="A7" s="4"/>
      <c r="B7" s="484" t="str">
        <f>+Indice!B7</f>
        <v>AL 31 DE MARZO DE 2017</v>
      </c>
      <c r="C7" s="484"/>
      <c r="D7" s="484"/>
      <c r="E7" s="484"/>
      <c r="F7" s="484"/>
      <c r="G7" s="484"/>
      <c r="H7" s="484"/>
      <c r="I7" s="484"/>
      <c r="J7" s="484"/>
      <c r="K7" s="484"/>
      <c r="L7" s="282"/>
      <c r="M7" s="282"/>
      <c r="N7" s="282"/>
    </row>
    <row r="8" spans="1:14" s="1" customFormat="1" ht="19.5" customHeight="1">
      <c r="A8" s="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2"/>
      <c r="M8" s="282"/>
      <c r="N8" s="282"/>
    </row>
    <row r="9" spans="1:14" s="1" customFormat="1" ht="19.5" customHeight="1">
      <c r="A9" s="4"/>
      <c r="B9" s="284"/>
      <c r="C9" s="284"/>
      <c r="D9" s="284"/>
      <c r="E9" s="284"/>
      <c r="F9" s="284"/>
      <c r="G9" s="284"/>
      <c r="H9" s="284"/>
      <c r="I9" s="284"/>
      <c r="J9" s="228"/>
      <c r="K9" s="228"/>
      <c r="L9" s="282"/>
      <c r="M9" s="282"/>
      <c r="N9" s="282"/>
    </row>
    <row r="10" spans="2:11" ht="19.5" customHeight="1">
      <c r="B10" s="503" t="s">
        <v>16</v>
      </c>
      <c r="C10" s="503"/>
      <c r="D10" s="503"/>
      <c r="E10" s="504" t="s">
        <v>40</v>
      </c>
      <c r="F10" s="504"/>
      <c r="G10" s="504"/>
      <c r="H10" s="509" t="s">
        <v>41</v>
      </c>
      <c r="I10" s="509"/>
      <c r="J10" s="509"/>
      <c r="K10" s="509"/>
    </row>
    <row r="17" ht="19.5" customHeight="1">
      <c r="I17" s="263"/>
    </row>
    <row r="20" spans="7:8" ht="19.5" customHeight="1">
      <c r="G20" s="265"/>
      <c r="H20" s="265"/>
    </row>
    <row r="24" spans="2:15" ht="19.5" customHeight="1">
      <c r="B24" s="503" t="s">
        <v>42</v>
      </c>
      <c r="C24" s="503"/>
      <c r="D24" s="503"/>
      <c r="E24" s="504" t="s">
        <v>43</v>
      </c>
      <c r="F24" s="504"/>
      <c r="G24" s="504"/>
      <c r="H24" s="504" t="s">
        <v>44</v>
      </c>
      <c r="I24" s="504"/>
      <c r="J24" s="504"/>
      <c r="K24" s="504"/>
      <c r="L24" s="504"/>
      <c r="M24" s="504"/>
      <c r="N24" s="504"/>
      <c r="O24" s="504"/>
    </row>
    <row r="37" spans="1:15" ht="19.5" customHeight="1">
      <c r="A37" s="119"/>
      <c r="B37" s="204"/>
      <c r="C37" s="204"/>
      <c r="D37" s="204"/>
      <c r="E37" s="204"/>
      <c r="F37" s="204"/>
      <c r="G37" s="204"/>
      <c r="H37" s="205" t="s">
        <v>207</v>
      </c>
      <c r="J37" s="204"/>
      <c r="K37" s="204"/>
      <c r="O37" s="119"/>
    </row>
    <row r="38" spans="1:15" ht="19.5" customHeight="1">
      <c r="A38" s="119"/>
      <c r="B38" s="119"/>
      <c r="O38" s="119"/>
    </row>
    <row r="39" spans="1:15" ht="19.5" customHeight="1">
      <c r="A39" s="119"/>
      <c r="B39" s="506" t="s">
        <v>323</v>
      </c>
      <c r="C39" s="506"/>
      <c r="D39" s="506"/>
      <c r="E39" s="506"/>
      <c r="F39" s="506"/>
      <c r="G39" s="206"/>
      <c r="H39" s="504" t="s">
        <v>47</v>
      </c>
      <c r="I39" s="504"/>
      <c r="J39" s="504"/>
      <c r="K39" s="504"/>
      <c r="L39" s="504"/>
      <c r="M39" s="504"/>
      <c r="O39" s="119"/>
    </row>
    <row r="40" spans="1:15" ht="19.5" customHeight="1">
      <c r="A40" s="507" t="s">
        <v>322</v>
      </c>
      <c r="B40" s="507"/>
      <c r="C40" s="507"/>
      <c r="D40" s="507"/>
      <c r="E40" s="507"/>
      <c r="F40" s="507"/>
      <c r="O40" s="119"/>
    </row>
    <row r="41" spans="1:15" ht="19.5" customHeight="1">
      <c r="A41" s="119"/>
      <c r="B41" s="119"/>
      <c r="O41" s="119"/>
    </row>
    <row r="42" spans="1:15" ht="19.5" customHeight="1">
      <c r="A42" s="119"/>
      <c r="B42" s="119"/>
      <c r="O42" s="119"/>
    </row>
    <row r="43" spans="1:15" ht="19.5" customHeight="1">
      <c r="A43" s="119"/>
      <c r="B43" s="119"/>
      <c r="O43" s="119"/>
    </row>
    <row r="44" spans="1:15" ht="19.5" customHeight="1">
      <c r="A44" s="119"/>
      <c r="B44" s="119"/>
      <c r="O44" s="119"/>
    </row>
    <row r="45" spans="1:15" ht="19.5" customHeight="1">
      <c r="A45" s="119"/>
      <c r="B45" s="119"/>
      <c r="O45" s="119"/>
    </row>
    <row r="46" spans="1:15" ht="19.5" customHeight="1">
      <c r="A46" s="119"/>
      <c r="B46" s="119"/>
      <c r="O46" s="119"/>
    </row>
    <row r="47" spans="1:15" ht="19.5" customHeight="1">
      <c r="A47" s="119"/>
      <c r="B47" s="119"/>
      <c r="O47" s="119"/>
    </row>
    <row r="48" spans="1:15" ht="19.5" customHeight="1">
      <c r="A48" s="119"/>
      <c r="B48" s="119"/>
      <c r="O48" s="119"/>
    </row>
    <row r="49" spans="1:15" ht="19.5" customHeight="1">
      <c r="A49" s="119"/>
      <c r="B49" s="119"/>
      <c r="O49" s="119"/>
    </row>
    <row r="50" spans="1:15" ht="19.5" customHeight="1">
      <c r="A50" s="119"/>
      <c r="B50" s="119"/>
      <c r="O50" s="119"/>
    </row>
    <row r="51" spans="1:15" ht="19.5" customHeight="1">
      <c r="A51" s="119"/>
      <c r="B51" s="119"/>
      <c r="O51" s="119"/>
    </row>
    <row r="52" spans="1:15" ht="19.5" customHeight="1">
      <c r="A52" s="119"/>
      <c r="B52" s="119"/>
      <c r="O52" s="119"/>
    </row>
    <row r="53" spans="1:15" ht="19.5" customHeight="1">
      <c r="A53" s="119"/>
      <c r="B53" s="505"/>
      <c r="C53" s="505"/>
      <c r="O53" s="119"/>
    </row>
    <row r="54" s="119" customFormat="1" ht="19.5" customHeight="1"/>
    <row r="55" s="119" customFormat="1" ht="19.5" customHeight="1"/>
    <row r="56" s="119" customFormat="1" ht="19.5" customHeight="1"/>
    <row r="57" s="119" customFormat="1" ht="19.5" customHeight="1"/>
    <row r="58" s="119" customFormat="1" ht="19.5" customHeight="1"/>
    <row r="59" s="119" customFormat="1" ht="19.5" customHeight="1"/>
    <row r="60" s="119" customFormat="1" ht="19.5" customHeight="1"/>
    <row r="61" s="119" customFormat="1" ht="19.5" customHeight="1"/>
    <row r="62" s="119" customFormat="1" ht="19.5" customHeight="1"/>
    <row r="63" s="119" customFormat="1" ht="19.5" customHeight="1"/>
    <row r="64" s="119" customFormat="1" ht="19.5" customHeight="1"/>
    <row r="65" s="119" customFormat="1" ht="19.5" customHeight="1"/>
    <row r="66" s="119" customFormat="1" ht="19.5" customHeight="1"/>
    <row r="67" s="119" customFormat="1" ht="19.5" customHeight="1"/>
    <row r="68" s="119" customFormat="1" ht="19.5" customHeight="1"/>
    <row r="69" s="119" customFormat="1" ht="19.5" customHeight="1"/>
    <row r="70" s="119" customFormat="1" ht="19.5" customHeight="1"/>
    <row r="71" s="119" customFormat="1" ht="19.5" customHeight="1"/>
    <row r="72" s="119" customFormat="1" ht="19.5" customHeight="1"/>
    <row r="73" s="119" customFormat="1" ht="19.5" customHeight="1"/>
    <row r="74" s="119" customFormat="1" ht="19.5" customHeight="1"/>
    <row r="75" s="119" customFormat="1" ht="19.5" customHeight="1"/>
    <row r="76" s="119" customFormat="1" ht="19.5" customHeight="1"/>
    <row r="77" s="119" customFormat="1" ht="19.5" customHeight="1"/>
    <row r="78" s="119" customFormat="1" ht="19.5" customHeight="1"/>
    <row r="79" s="119" customFormat="1" ht="19.5" customHeight="1"/>
    <row r="80" s="119" customFormat="1" ht="19.5" customHeight="1"/>
    <row r="81" s="119" customFormat="1" ht="19.5" customHeight="1"/>
    <row r="82" s="119" customFormat="1" ht="19.5" customHeight="1"/>
    <row r="83" s="119" customFormat="1" ht="19.5" customHeight="1"/>
    <row r="84" s="119" customFormat="1" ht="19.5" customHeight="1"/>
    <row r="85" s="119" customFormat="1" ht="19.5" customHeight="1"/>
    <row r="86" s="119" customFormat="1" ht="19.5" customHeight="1"/>
    <row r="87" s="119" customFormat="1" ht="19.5" customHeight="1"/>
    <row r="88" s="119" customFormat="1" ht="19.5" customHeight="1"/>
    <row r="89" s="119" customFormat="1" ht="19.5" customHeight="1"/>
    <row r="90" s="119" customFormat="1" ht="19.5" customHeight="1"/>
    <row r="91" s="119" customFormat="1" ht="19.5" customHeight="1"/>
    <row r="92" s="119" customFormat="1" ht="19.5" customHeight="1"/>
    <row r="93" s="119" customFormat="1" ht="19.5" customHeight="1"/>
    <row r="94" s="119" customFormat="1" ht="19.5" customHeight="1"/>
    <row r="95" s="119" customFormat="1" ht="19.5" customHeight="1"/>
    <row r="96" s="119" customFormat="1" ht="19.5" customHeight="1"/>
    <row r="97" s="119" customFormat="1" ht="19.5" customHeight="1"/>
    <row r="98" s="119" customFormat="1" ht="19.5" customHeight="1"/>
    <row r="99" s="119" customFormat="1" ht="19.5" customHeight="1"/>
    <row r="100" s="119" customFormat="1" ht="19.5" customHeight="1"/>
    <row r="101" s="119" customFormat="1" ht="19.5" customHeight="1"/>
    <row r="102" s="119" customFormat="1" ht="19.5" customHeight="1"/>
    <row r="103" s="119" customFormat="1" ht="19.5" customHeight="1"/>
    <row r="104" s="119" customFormat="1" ht="19.5" customHeight="1"/>
    <row r="105" spans="2:15" ht="19.5" customHeight="1">
      <c r="B105" s="119"/>
      <c r="O105" s="119"/>
    </row>
    <row r="106" spans="2:15" ht="19.5" customHeight="1">
      <c r="B106" s="119"/>
      <c r="O106" s="119"/>
    </row>
    <row r="107" spans="2:15" ht="19.5" customHeight="1">
      <c r="B107" s="119"/>
      <c r="O107" s="119"/>
    </row>
    <row r="108" spans="2:15" ht="19.5" customHeight="1">
      <c r="B108" s="119"/>
      <c r="O108" s="119"/>
    </row>
    <row r="109" spans="2:15" ht="19.5" customHeight="1">
      <c r="B109" s="119"/>
      <c r="O109" s="119"/>
    </row>
    <row r="110" spans="2:15" ht="19.5" customHeight="1">
      <c r="B110" s="119"/>
      <c r="O110" s="119"/>
    </row>
    <row r="111" spans="2:15" ht="19.5" customHeight="1">
      <c r="B111" s="119"/>
      <c r="O111" s="119"/>
    </row>
    <row r="112" spans="2:15" ht="19.5" customHeight="1">
      <c r="B112" s="119"/>
      <c r="O112" s="119"/>
    </row>
    <row r="113" spans="2:15" ht="19.5" customHeight="1">
      <c r="B113" s="119"/>
      <c r="O113" s="119"/>
    </row>
    <row r="114" spans="2:15" ht="19.5" customHeight="1">
      <c r="B114" s="119"/>
      <c r="O114" s="119"/>
    </row>
    <row r="115" spans="2:15" ht="19.5" customHeight="1">
      <c r="B115" s="119"/>
      <c r="O115" s="119"/>
    </row>
    <row r="116" spans="2:15" ht="19.5" customHeight="1">
      <c r="B116" s="119"/>
      <c r="O116" s="119"/>
    </row>
    <row r="117" spans="2:15" ht="19.5" customHeight="1">
      <c r="B117" s="119"/>
      <c r="O117" s="119"/>
    </row>
    <row r="118" spans="2:15" ht="19.5" customHeight="1">
      <c r="B118" s="119"/>
      <c r="O118" s="119"/>
    </row>
    <row r="119" spans="2:15" ht="19.5" customHeight="1">
      <c r="B119" s="119"/>
      <c r="O119" s="119"/>
    </row>
    <row r="120" spans="2:15" ht="19.5" customHeight="1">
      <c r="B120" s="119"/>
      <c r="O120" s="119"/>
    </row>
    <row r="121" spans="2:15" ht="19.5" customHeight="1">
      <c r="B121" s="119"/>
      <c r="O121" s="119"/>
    </row>
    <row r="122" spans="2:15" ht="19.5" customHeight="1">
      <c r="B122" s="119"/>
      <c r="O122" s="119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8" customWidth="1"/>
    <col min="7" max="7" width="16.8515625" style="178" bestFit="1" customWidth="1"/>
    <col min="8" max="8" width="15.140625" style="178" customWidth="1"/>
    <col min="9" max="9" width="25.28125" style="178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8"/>
      <c r="D5" s="128"/>
      <c r="F5" s="510"/>
      <c r="G5" s="510"/>
      <c r="H5" s="510"/>
    </row>
    <row r="6" spans="2:4" ht="18" customHeight="1">
      <c r="B6" s="141" t="s">
        <v>67</v>
      </c>
      <c r="C6" s="141"/>
      <c r="D6" s="141"/>
    </row>
    <row r="7" spans="2:9" ht="15.75">
      <c r="B7" s="139" t="s">
        <v>65</v>
      </c>
      <c r="C7" s="139"/>
      <c r="D7" s="139"/>
      <c r="E7" s="193"/>
      <c r="F7" s="313"/>
      <c r="G7" s="313"/>
      <c r="H7" s="313"/>
      <c r="I7" s="313"/>
    </row>
    <row r="8" spans="2:9" ht="15.75" customHeight="1">
      <c r="B8" s="139" t="s">
        <v>142</v>
      </c>
      <c r="C8" s="139"/>
      <c r="D8" s="139"/>
      <c r="E8" s="193"/>
      <c r="F8" s="313"/>
      <c r="H8" s="314"/>
      <c r="I8" s="313"/>
    </row>
    <row r="9" spans="2:9" ht="15.75">
      <c r="B9" s="348" t="s">
        <v>305</v>
      </c>
      <c r="C9" s="348"/>
      <c r="D9" s="286"/>
      <c r="E9" s="334">
        <f>+Portada!I34</f>
        <v>3.249</v>
      </c>
      <c r="F9" s="313"/>
      <c r="G9" s="315"/>
      <c r="H9" s="314"/>
      <c r="I9" s="313"/>
    </row>
    <row r="10" spans="2:9" ht="12.75" customHeight="1">
      <c r="B10" s="129"/>
      <c r="C10" s="129"/>
      <c r="D10" s="129"/>
      <c r="E10" s="193"/>
      <c r="F10" s="313"/>
      <c r="G10" s="313"/>
      <c r="H10" s="313"/>
      <c r="I10" s="313"/>
    </row>
    <row r="11" spans="2:9" ht="15" customHeight="1">
      <c r="B11" s="511" t="s">
        <v>149</v>
      </c>
      <c r="C11" s="523" t="s">
        <v>52</v>
      </c>
      <c r="D11" s="520" t="s">
        <v>154</v>
      </c>
      <c r="E11" s="193"/>
      <c r="F11" s="313"/>
      <c r="G11" s="313"/>
      <c r="H11" s="313"/>
      <c r="I11" s="313"/>
    </row>
    <row r="12" spans="2:10" ht="13.5" customHeight="1">
      <c r="B12" s="512"/>
      <c r="C12" s="524"/>
      <c r="D12" s="521"/>
      <c r="E12" s="283"/>
      <c r="F12" s="313"/>
      <c r="G12" s="313"/>
      <c r="H12" s="313"/>
      <c r="I12" s="313"/>
      <c r="J12" s="190"/>
    </row>
    <row r="13" spans="2:9" ht="9" customHeight="1">
      <c r="B13" s="513"/>
      <c r="C13" s="525"/>
      <c r="D13" s="522"/>
      <c r="E13" s="193"/>
      <c r="F13" s="313"/>
      <c r="G13" s="313"/>
      <c r="H13" s="313"/>
      <c r="I13" s="313"/>
    </row>
    <row r="14" spans="2:9" ht="9.75" customHeight="1">
      <c r="B14" s="210"/>
      <c r="C14" s="211"/>
      <c r="D14" s="212"/>
      <c r="F14" s="313"/>
      <c r="G14" s="313"/>
      <c r="H14" s="313"/>
      <c r="I14" s="313"/>
    </row>
    <row r="15" spans="2:9" ht="16.5">
      <c r="B15" s="332" t="s">
        <v>158</v>
      </c>
      <c r="C15" s="335">
        <f>+C16</f>
        <v>37838.22535</v>
      </c>
      <c r="D15" s="335">
        <f>+D16</f>
        <v>122936.39416</v>
      </c>
      <c r="F15" s="313"/>
      <c r="G15" s="317"/>
      <c r="H15" s="317"/>
      <c r="I15" s="313"/>
    </row>
    <row r="16" spans="2:9" ht="15">
      <c r="B16" s="22" t="s">
        <v>90</v>
      </c>
      <c r="C16" s="336">
        <v>37838.22535</v>
      </c>
      <c r="D16" s="336">
        <f>ROUND(+C16*$E$9,5)</f>
        <v>122936.39416</v>
      </c>
      <c r="F16" s="313"/>
      <c r="G16" s="317"/>
      <c r="H16" s="317"/>
      <c r="I16" s="313"/>
    </row>
    <row r="17" spans="2:9" ht="15">
      <c r="B17" s="22"/>
      <c r="C17" s="336"/>
      <c r="D17" s="336"/>
      <c r="F17" s="313"/>
      <c r="G17" s="317"/>
      <c r="H17" s="317"/>
      <c r="I17" s="313"/>
    </row>
    <row r="18" spans="2:9" ht="16.5">
      <c r="B18" s="61" t="s">
        <v>121</v>
      </c>
      <c r="C18" s="335">
        <f>+C19+C20</f>
        <v>815201.66975</v>
      </c>
      <c r="D18" s="335">
        <f>+D19+D20</f>
        <v>2648590.22501</v>
      </c>
      <c r="E18" s="331"/>
      <c r="F18" s="313" t="s">
        <v>137</v>
      </c>
      <c r="G18" s="316">
        <f>+C19+C46</f>
        <v>505311.40991999995</v>
      </c>
      <c r="H18" s="316">
        <f>+D19+D46</f>
        <v>1641756.77083</v>
      </c>
      <c r="I18" s="313"/>
    </row>
    <row r="19" spans="2:9" ht="15">
      <c r="B19" s="22" t="s">
        <v>96</v>
      </c>
      <c r="C19" s="336">
        <v>485713.36632</v>
      </c>
      <c r="D19" s="336">
        <f>ROUND(+C19*$E$9,5)</f>
        <v>1578082.72717</v>
      </c>
      <c r="F19" s="313"/>
      <c r="G19" s="317"/>
      <c r="H19" s="317"/>
      <c r="I19" s="313"/>
    </row>
    <row r="20" spans="2:9" ht="15">
      <c r="B20" s="22" t="s">
        <v>90</v>
      </c>
      <c r="C20" s="336">
        <v>329488.30343</v>
      </c>
      <c r="D20" s="336">
        <f>ROUND(+C20*$E$9,5)</f>
        <v>1070507.49784</v>
      </c>
      <c r="F20" s="313"/>
      <c r="G20" s="318"/>
      <c r="H20" s="313"/>
      <c r="I20" s="313"/>
    </row>
    <row r="21" spans="2:9" ht="9.75" customHeight="1">
      <c r="B21" s="23"/>
      <c r="C21" s="337"/>
      <c r="D21" s="337"/>
      <c r="F21" s="313"/>
      <c r="G21" s="313"/>
      <c r="H21" s="313"/>
      <c r="I21" s="313"/>
    </row>
    <row r="22" spans="2:9" ht="15" customHeight="1">
      <c r="B22" s="514" t="s">
        <v>15</v>
      </c>
      <c r="C22" s="518">
        <f>+C18+C15</f>
        <v>853039.8951</v>
      </c>
      <c r="D22" s="518">
        <f>+D18+D15</f>
        <v>2771526.6191700003</v>
      </c>
      <c r="F22" s="313"/>
      <c r="G22" s="318"/>
      <c r="H22" s="318"/>
      <c r="I22" s="313"/>
    </row>
    <row r="23" spans="2:4" ht="15" customHeight="1">
      <c r="B23" s="515"/>
      <c r="C23" s="519"/>
      <c r="D23" s="519"/>
    </row>
    <row r="24" spans="2:4" ht="4.5" customHeight="1">
      <c r="B24" s="24"/>
      <c r="C24" s="25"/>
      <c r="D24" s="25"/>
    </row>
    <row r="25" spans="2:4" ht="15">
      <c r="B25" s="26" t="s">
        <v>159</v>
      </c>
      <c r="C25" s="184"/>
      <c r="D25" s="27"/>
    </row>
    <row r="26" spans="2:4" ht="15">
      <c r="B26" s="26" t="s">
        <v>160</v>
      </c>
      <c r="C26" s="27"/>
      <c r="D26" s="27"/>
    </row>
    <row r="27" spans="2:4" ht="15">
      <c r="B27" s="26" t="s">
        <v>161</v>
      </c>
      <c r="C27" s="184"/>
      <c r="D27" s="27"/>
    </row>
    <row r="28" spans="3:5" ht="15">
      <c r="C28" s="319"/>
      <c r="D28" s="319"/>
      <c r="E28" s="320"/>
    </row>
    <row r="29" spans="3:5" ht="15">
      <c r="C29" s="319"/>
      <c r="D29" s="319"/>
      <c r="E29" s="320"/>
    </row>
    <row r="30" ht="15">
      <c r="C30" s="295"/>
    </row>
    <row r="31" spans="3:4" ht="15">
      <c r="C31" s="296"/>
      <c r="D31" s="297"/>
    </row>
    <row r="33" spans="2:5" ht="18.75">
      <c r="B33" s="46" t="s">
        <v>114</v>
      </c>
      <c r="C33" s="58"/>
      <c r="D33" s="58"/>
      <c r="E33" s="179"/>
    </row>
    <row r="34" spans="2:4" ht="15" customHeight="1">
      <c r="B34" s="141" t="s">
        <v>67</v>
      </c>
      <c r="C34" s="141"/>
      <c r="D34" s="141"/>
    </row>
    <row r="35" spans="2:4" ht="15" customHeight="1">
      <c r="B35" s="139" t="s">
        <v>69</v>
      </c>
      <c r="C35" s="139"/>
      <c r="D35" s="139"/>
    </row>
    <row r="36" spans="2:4" ht="16.5" customHeight="1">
      <c r="B36" s="139" t="s">
        <v>142</v>
      </c>
      <c r="C36" s="139"/>
      <c r="D36" s="139"/>
    </row>
    <row r="37" spans="2:4" ht="16.5" customHeight="1">
      <c r="B37" s="347" t="str">
        <f>+B9</f>
        <v>Al 31 de marzo de 2017</v>
      </c>
      <c r="C37" s="347"/>
      <c r="D37" s="56"/>
    </row>
    <row r="38" spans="2:4" ht="8.25" customHeight="1">
      <c r="B38" s="18"/>
      <c r="C38" s="18"/>
      <c r="D38" s="18"/>
    </row>
    <row r="39" spans="2:4" ht="15" customHeight="1">
      <c r="B39" s="511" t="s">
        <v>149</v>
      </c>
      <c r="C39" s="523" t="s">
        <v>52</v>
      </c>
      <c r="D39" s="520" t="s">
        <v>154</v>
      </c>
    </row>
    <row r="40" spans="2:7" ht="13.5" customHeight="1">
      <c r="B40" s="512"/>
      <c r="C40" s="524"/>
      <c r="D40" s="521"/>
      <c r="E40" s="179"/>
      <c r="G40" s="180"/>
    </row>
    <row r="41" spans="2:4" ht="9" customHeight="1">
      <c r="B41" s="513"/>
      <c r="C41" s="525"/>
      <c r="D41" s="522"/>
    </row>
    <row r="42" spans="2:4" ht="9.75" customHeight="1">
      <c r="B42" s="20"/>
      <c r="C42" s="21"/>
      <c r="D42" s="28"/>
    </row>
    <row r="43" spans="2:9" ht="21" customHeight="1">
      <c r="B43" s="59" t="s">
        <v>66</v>
      </c>
      <c r="C43" s="338">
        <v>0</v>
      </c>
      <c r="D43" s="338">
        <v>0</v>
      </c>
      <c r="I43" s="181"/>
    </row>
    <row r="44" spans="2:4" ht="15" customHeight="1">
      <c r="B44" s="60"/>
      <c r="C44" s="339"/>
      <c r="D44" s="339"/>
    </row>
    <row r="45" spans="2:7" ht="21" customHeight="1">
      <c r="B45" s="61" t="s">
        <v>77</v>
      </c>
      <c r="C45" s="338">
        <f>+C46+C47</f>
        <v>20816.95418</v>
      </c>
      <c r="D45" s="338">
        <f>+D46+D47</f>
        <v>67634.28413</v>
      </c>
      <c r="G45" s="181"/>
    </row>
    <row r="46" spans="2:4" ht="15">
      <c r="B46" s="22" t="s">
        <v>90</v>
      </c>
      <c r="C46" s="340">
        <v>19598.0436</v>
      </c>
      <c r="D46" s="340">
        <f>ROUND(+C46*$E$9,5)</f>
        <v>63674.04366</v>
      </c>
    </row>
    <row r="47" spans="2:4" ht="15">
      <c r="B47" s="22" t="s">
        <v>96</v>
      </c>
      <c r="C47" s="340">
        <v>1218.91058</v>
      </c>
      <c r="D47" s="340">
        <f>ROUND(+C47*$E$9,5)</f>
        <v>3960.24047</v>
      </c>
    </row>
    <row r="48" spans="2:4" ht="9.75" customHeight="1">
      <c r="B48" s="23"/>
      <c r="C48" s="339"/>
      <c r="D48" s="339"/>
    </row>
    <row r="49" spans="2:4" ht="15" customHeight="1">
      <c r="B49" s="514" t="s">
        <v>15</v>
      </c>
      <c r="C49" s="516">
        <f>+C45+C43</f>
        <v>20816.95418</v>
      </c>
      <c r="D49" s="516">
        <f>+D45+D43</f>
        <v>67634.28413</v>
      </c>
    </row>
    <row r="50" spans="2:7" ht="15" customHeight="1">
      <c r="B50" s="515"/>
      <c r="C50" s="517"/>
      <c r="D50" s="517"/>
      <c r="G50" s="182"/>
    </row>
    <row r="51" spans="2:4" ht="6" customHeight="1">
      <c r="B51" s="24"/>
      <c r="C51" s="25"/>
      <c r="D51" s="25"/>
    </row>
    <row r="52" spans="3:4" ht="15">
      <c r="C52" s="471"/>
      <c r="D52" s="321"/>
    </row>
    <row r="53" spans="3:4" ht="15">
      <c r="C53" s="321"/>
      <c r="D53" s="342"/>
    </row>
    <row r="54" ht="15">
      <c r="C54" s="298"/>
    </row>
    <row r="55" ht="15">
      <c r="C55" s="294"/>
    </row>
  </sheetData>
  <sheetProtection/>
  <mergeCells count="13"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30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8"/>
      <c r="G5" s="268"/>
      <c r="H5" s="268"/>
      <c r="I5" s="268"/>
      <c r="J5" s="268"/>
      <c r="L5" s="269"/>
    </row>
    <row r="6" spans="2:12" ht="18" customHeight="1">
      <c r="B6" s="141" t="s">
        <v>68</v>
      </c>
      <c r="C6" s="141"/>
      <c r="D6" s="141"/>
      <c r="G6" s="268"/>
      <c r="I6" s="268"/>
      <c r="J6" s="268"/>
      <c r="L6" s="269"/>
    </row>
    <row r="7" spans="2:12" ht="15.75" customHeight="1">
      <c r="B7" s="139" t="s">
        <v>83</v>
      </c>
      <c r="C7" s="139"/>
      <c r="D7" s="139"/>
      <c r="F7" s="268"/>
      <c r="G7" s="268"/>
      <c r="H7" s="268"/>
      <c r="I7" s="268"/>
      <c r="J7" s="268"/>
      <c r="L7" s="269"/>
    </row>
    <row r="8" spans="2:12" ht="15.75">
      <c r="B8" s="348" t="str">
        <f>+'DGRGL-C1'!B9</f>
        <v>Al 31 de marzo de 2017</v>
      </c>
      <c r="C8" s="348"/>
      <c r="D8" s="286"/>
      <c r="E8" s="334">
        <f>+Portada!I34</f>
        <v>3.249</v>
      </c>
      <c r="F8" s="268"/>
      <c r="G8" s="268"/>
      <c r="H8" s="268"/>
      <c r="I8" s="268"/>
      <c r="J8" s="268"/>
      <c r="L8" s="269"/>
    </row>
    <row r="9" spans="2:12" ht="9" customHeight="1">
      <c r="B9" s="87"/>
      <c r="C9" s="87"/>
      <c r="D9" s="87"/>
      <c r="F9" s="268"/>
      <c r="G9" s="268"/>
      <c r="H9" s="268"/>
      <c r="I9" s="268"/>
      <c r="J9" s="268"/>
      <c r="L9" s="269"/>
    </row>
    <row r="10" spans="2:12" ht="15" customHeight="1">
      <c r="B10" s="528" t="s">
        <v>141</v>
      </c>
      <c r="C10" s="523" t="s">
        <v>52</v>
      </c>
      <c r="D10" s="520" t="s">
        <v>154</v>
      </c>
      <c r="E10" s="63"/>
      <c r="F10" s="268"/>
      <c r="G10" s="268"/>
      <c r="H10" s="268"/>
      <c r="I10" s="268"/>
      <c r="J10" s="268"/>
      <c r="L10" s="269"/>
    </row>
    <row r="11" spans="2:12" ht="13.5" customHeight="1">
      <c r="B11" s="529"/>
      <c r="C11" s="524"/>
      <c r="D11" s="521"/>
      <c r="E11" s="86"/>
      <c r="F11" s="268"/>
      <c r="G11" s="268"/>
      <c r="H11" s="268"/>
      <c r="I11" s="268"/>
      <c r="J11" s="268"/>
      <c r="L11" s="269"/>
    </row>
    <row r="12" spans="2:12" ht="9" customHeight="1">
      <c r="B12" s="530"/>
      <c r="C12" s="525"/>
      <c r="D12" s="522"/>
      <c r="E12" s="63"/>
      <c r="F12" s="268"/>
      <c r="G12" s="268"/>
      <c r="H12" s="268"/>
      <c r="I12" s="268"/>
      <c r="J12" s="268"/>
      <c r="L12" s="269"/>
    </row>
    <row r="13" spans="2:12" ht="9.75" customHeight="1">
      <c r="B13" s="132"/>
      <c r="C13" s="108"/>
      <c r="D13" s="213"/>
      <c r="F13" s="268"/>
      <c r="G13" s="268"/>
      <c r="H13" s="268"/>
      <c r="I13" s="268"/>
      <c r="J13" s="268"/>
      <c r="L13" s="269"/>
    </row>
    <row r="14" spans="2:12" ht="15.75" customHeight="1">
      <c r="B14" s="208" t="s">
        <v>49</v>
      </c>
      <c r="C14" s="343">
        <f>+C15+C16</f>
        <v>853039.8951000001</v>
      </c>
      <c r="D14" s="343">
        <f>+D15+D16</f>
        <v>2771526.6191800004</v>
      </c>
      <c r="F14" s="322"/>
      <c r="G14" s="323"/>
      <c r="H14" s="323"/>
      <c r="I14" s="268"/>
      <c r="J14" s="268"/>
      <c r="L14" s="269"/>
    </row>
    <row r="15" spans="2:12" ht="16.5" customHeight="1">
      <c r="B15" s="373" t="s">
        <v>91</v>
      </c>
      <c r="C15" s="344">
        <v>485713.36632</v>
      </c>
      <c r="D15" s="344">
        <f>ROUND(+C15*$E$8,5)</f>
        <v>1578082.72717</v>
      </c>
      <c r="E15" s="326"/>
      <c r="F15" s="324"/>
      <c r="G15" s="324"/>
      <c r="H15" s="323"/>
      <c r="I15" s="268"/>
      <c r="J15" s="268"/>
      <c r="L15" s="269"/>
    </row>
    <row r="16" spans="2:12" ht="16.5" customHeight="1">
      <c r="B16" s="373" t="s">
        <v>90</v>
      </c>
      <c r="C16" s="344">
        <f>329488.30343+37838.22535</f>
        <v>367326.52878000005</v>
      </c>
      <c r="D16" s="344">
        <f>ROUND(+C16*$E$8,5)</f>
        <v>1193443.89201</v>
      </c>
      <c r="E16" s="331"/>
      <c r="F16" s="268"/>
      <c r="G16" s="268"/>
      <c r="H16" s="268"/>
      <c r="I16" s="268"/>
      <c r="J16" s="268"/>
      <c r="L16" s="269"/>
    </row>
    <row r="17" spans="2:12" ht="15" customHeight="1">
      <c r="B17" s="34"/>
      <c r="C17" s="344"/>
      <c r="D17" s="346"/>
      <c r="E17" s="326"/>
      <c r="F17" s="268"/>
      <c r="G17" s="268"/>
      <c r="H17" s="268"/>
      <c r="I17" s="268"/>
      <c r="J17" s="268"/>
      <c r="L17" s="269"/>
    </row>
    <row r="18" spans="2:12" ht="16.5" customHeight="1">
      <c r="B18" s="32" t="s">
        <v>48</v>
      </c>
      <c r="C18" s="343">
        <f>+C19+C20</f>
        <v>20816.95418</v>
      </c>
      <c r="D18" s="343">
        <f>+D19+D20</f>
        <v>67634.28413</v>
      </c>
      <c r="E18" s="326"/>
      <c r="F18" s="323"/>
      <c r="G18" s="325"/>
      <c r="H18" s="268"/>
      <c r="I18" s="268"/>
      <c r="J18" s="268"/>
      <c r="L18" s="269"/>
    </row>
    <row r="19" spans="2:12" ht="16.5" customHeight="1">
      <c r="B19" s="373" t="s">
        <v>90</v>
      </c>
      <c r="C19" s="344">
        <v>19598.0436</v>
      </c>
      <c r="D19" s="344">
        <f>ROUND(+C19*$E$8,5)</f>
        <v>63674.04366</v>
      </c>
      <c r="E19" s="326"/>
      <c r="G19" s="268"/>
      <c r="I19" s="268"/>
      <c r="L19" s="269"/>
    </row>
    <row r="20" spans="2:12" ht="16.5" customHeight="1">
      <c r="B20" s="373" t="s">
        <v>91</v>
      </c>
      <c r="C20" s="344">
        <v>1218.91058</v>
      </c>
      <c r="D20" s="344">
        <f>ROUND(+C20*$E$8,5)</f>
        <v>3960.24047</v>
      </c>
      <c r="E20" s="326"/>
      <c r="F20" s="324"/>
      <c r="G20" s="324"/>
      <c r="H20" s="268"/>
      <c r="I20" s="268"/>
      <c r="J20" s="268"/>
      <c r="L20" s="269"/>
    </row>
    <row r="21" spans="2:12" ht="9.75" customHeight="1">
      <c r="B21" s="35"/>
      <c r="C21" s="345"/>
      <c r="D21" s="345"/>
      <c r="E21" s="326"/>
      <c r="F21" s="268"/>
      <c r="G21" s="268"/>
      <c r="H21" s="268"/>
      <c r="I21" s="268"/>
      <c r="J21" s="268"/>
      <c r="L21" s="269"/>
    </row>
    <row r="22" spans="2:12" ht="15" customHeight="1">
      <c r="B22" s="531" t="s">
        <v>56</v>
      </c>
      <c r="C22" s="526">
        <f>+C18+C14</f>
        <v>873856.8492800001</v>
      </c>
      <c r="D22" s="526">
        <f>+D18+D14</f>
        <v>2839160.9033100004</v>
      </c>
      <c r="F22" s="268"/>
      <c r="G22" s="268"/>
      <c r="H22" s="268"/>
      <c r="I22" s="268"/>
      <c r="J22" s="268"/>
      <c r="L22" s="269"/>
    </row>
    <row r="23" spans="2:12" ht="15" customHeight="1">
      <c r="B23" s="532"/>
      <c r="C23" s="527"/>
      <c r="D23" s="527"/>
      <c r="F23" s="268"/>
      <c r="G23" s="268"/>
      <c r="H23" s="268"/>
      <c r="I23" s="268"/>
      <c r="J23" s="268"/>
      <c r="L23" s="269"/>
    </row>
    <row r="24" spans="2:12" ht="6.75" customHeight="1">
      <c r="B24" s="36"/>
      <c r="C24" s="299"/>
      <c r="D24" s="299"/>
      <c r="F24" s="268"/>
      <c r="G24" s="268"/>
      <c r="H24" s="268"/>
      <c r="I24" s="268"/>
      <c r="J24" s="268"/>
      <c r="L24" s="269"/>
    </row>
    <row r="25" spans="3:10" ht="15">
      <c r="C25" s="300"/>
      <c r="F25" s="275"/>
      <c r="G25" s="275"/>
      <c r="H25" s="268"/>
      <c r="I25" s="268"/>
      <c r="J25" s="329"/>
    </row>
    <row r="26" spans="3:12" ht="15">
      <c r="C26" s="300"/>
      <c r="D26" s="301"/>
      <c r="F26" s="268"/>
      <c r="G26" s="268"/>
      <c r="H26" s="268"/>
      <c r="I26" s="268"/>
      <c r="J26" s="268"/>
      <c r="L26" s="328"/>
    </row>
    <row r="27" spans="3:12" ht="15">
      <c r="C27" s="300"/>
      <c r="F27" s="268"/>
      <c r="H27" s="268"/>
      <c r="I27" s="268"/>
      <c r="J27" s="268"/>
      <c r="L27" s="330"/>
    </row>
    <row r="28" spans="3:12" ht="15">
      <c r="C28" s="301"/>
      <c r="F28" s="268"/>
      <c r="G28" s="268"/>
      <c r="H28" s="268"/>
      <c r="I28" s="268"/>
      <c r="J28" s="268"/>
      <c r="L28" s="269"/>
    </row>
    <row r="29" spans="6:12" ht="15">
      <c r="F29" s="268"/>
      <c r="G29" s="268"/>
      <c r="H29" s="268"/>
      <c r="I29" s="268"/>
      <c r="J29" s="268"/>
      <c r="L29" s="269"/>
    </row>
    <row r="30" spans="6:12" ht="15">
      <c r="F30" s="268"/>
      <c r="G30" s="268"/>
      <c r="H30" s="268"/>
      <c r="I30" s="268"/>
      <c r="J30" s="268"/>
      <c r="L30" s="269"/>
    </row>
    <row r="31" ht="15">
      <c r="L31" s="269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9"/>
      <c r="H5" s="269"/>
      <c r="I5" s="269"/>
    </row>
    <row r="6" spans="2:12" ht="18" customHeight="1">
      <c r="B6" s="141" t="s">
        <v>67</v>
      </c>
      <c r="C6" s="141"/>
      <c r="D6" s="141"/>
      <c r="E6" s="141"/>
      <c r="G6" s="268"/>
      <c r="I6" s="268"/>
      <c r="J6" s="63"/>
      <c r="K6" s="63"/>
      <c r="L6" s="63"/>
    </row>
    <row r="7" spans="2:12" ht="15.75">
      <c r="B7" s="139" t="s">
        <v>65</v>
      </c>
      <c r="C7" s="139"/>
      <c r="D7" s="139"/>
      <c r="E7" s="63"/>
      <c r="F7" s="63"/>
      <c r="G7" s="268"/>
      <c r="H7" s="268"/>
      <c r="I7" s="268"/>
      <c r="J7" s="63"/>
      <c r="K7" s="63"/>
      <c r="L7" s="63"/>
    </row>
    <row r="8" spans="2:12" ht="15.75">
      <c r="B8" s="353" t="s">
        <v>53</v>
      </c>
      <c r="C8" s="353"/>
      <c r="D8" s="353"/>
      <c r="E8" s="63"/>
      <c r="F8" s="63"/>
      <c r="G8" s="268"/>
      <c r="H8" s="268"/>
      <c r="I8" s="268"/>
      <c r="J8" s="63"/>
      <c r="K8" s="63"/>
      <c r="L8" s="63"/>
    </row>
    <row r="9" spans="2:12" ht="15.75">
      <c r="B9" s="348" t="str">
        <f>+'DGRGL-C1'!B9</f>
        <v>Al 31 de marzo de 2017</v>
      </c>
      <c r="C9" s="348"/>
      <c r="D9" s="287"/>
      <c r="E9" s="334">
        <f>+Portada!I34</f>
        <v>3.249</v>
      </c>
      <c r="F9" s="63"/>
      <c r="G9" s="268"/>
      <c r="H9" s="268"/>
      <c r="I9" s="268"/>
      <c r="J9" s="63"/>
      <c r="K9" s="63"/>
      <c r="L9" s="63"/>
    </row>
    <row r="10" spans="2:12" ht="6.75" customHeight="1">
      <c r="B10" s="131"/>
      <c r="C10" s="131"/>
      <c r="D10" s="131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11" t="s">
        <v>150</v>
      </c>
      <c r="C11" s="523" t="s">
        <v>52</v>
      </c>
      <c r="D11" s="520" t="s">
        <v>154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12"/>
      <c r="C12" s="524"/>
      <c r="D12" s="521"/>
      <c r="E12" s="86"/>
      <c r="F12" s="63"/>
      <c r="G12" s="191"/>
      <c r="H12" s="63"/>
      <c r="I12" s="63"/>
      <c r="J12" s="63"/>
      <c r="K12" s="63"/>
      <c r="L12" s="63"/>
    </row>
    <row r="13" spans="2:12" ht="9" customHeight="1">
      <c r="B13" s="513"/>
      <c r="C13" s="525"/>
      <c r="D13" s="522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2"/>
      <c r="C14" s="108"/>
      <c r="D14" s="108"/>
      <c r="E14" s="63"/>
      <c r="F14" s="63"/>
    </row>
    <row r="15" spans="2:8" ht="16.5">
      <c r="B15" s="208" t="s">
        <v>92</v>
      </c>
      <c r="C15" s="349">
        <f>+C17</f>
        <v>0</v>
      </c>
      <c r="D15" s="349">
        <f>+D17</f>
        <v>0</v>
      </c>
      <c r="E15" s="63"/>
      <c r="H15" s="219"/>
    </row>
    <row r="16" spans="2:5" ht="6" customHeight="1" hidden="1">
      <c r="B16" s="208"/>
      <c r="C16" s="349"/>
      <c r="D16" s="349"/>
      <c r="E16" s="63"/>
    </row>
    <row r="17" spans="2:5" ht="15.75" hidden="1">
      <c r="B17" s="209" t="s">
        <v>93</v>
      </c>
      <c r="C17" s="350">
        <v>0</v>
      </c>
      <c r="D17" s="350">
        <f>+C17*$E$9</f>
        <v>0</v>
      </c>
      <c r="E17" s="63"/>
    </row>
    <row r="18" spans="2:5" ht="15" customHeight="1">
      <c r="B18" s="209"/>
      <c r="C18" s="350"/>
      <c r="D18" s="350"/>
      <c r="E18" s="63"/>
    </row>
    <row r="19" spans="2:6" ht="16.5">
      <c r="B19" s="208" t="s">
        <v>122</v>
      </c>
      <c r="C19" s="349">
        <f>SUM(C20:C21)</f>
        <v>853039.8951000001</v>
      </c>
      <c r="D19" s="349">
        <f>SUM(D20:D21)</f>
        <v>2771526.6191800004</v>
      </c>
      <c r="E19" s="115"/>
      <c r="F19" s="115"/>
    </row>
    <row r="20" spans="2:4" ht="15.75">
      <c r="B20" s="373" t="s">
        <v>94</v>
      </c>
      <c r="C20" s="351">
        <v>485713.36632</v>
      </c>
      <c r="D20" s="350">
        <f>ROUND(+C20*$E$9,5)</f>
        <v>1578082.72717</v>
      </c>
    </row>
    <row r="21" spans="2:4" ht="15.75">
      <c r="B21" s="373" t="s">
        <v>90</v>
      </c>
      <c r="C21" s="351">
        <f>329488.30343+37838.22535</f>
        <v>367326.52878000005</v>
      </c>
      <c r="D21" s="350">
        <f>ROUND(+C21*$E$9,5)</f>
        <v>1193443.89201</v>
      </c>
    </row>
    <row r="22" spans="2:4" ht="9.75" customHeight="1">
      <c r="B22" s="33"/>
      <c r="C22" s="351"/>
      <c r="D22" s="350"/>
    </row>
    <row r="23" spans="2:8" ht="15" customHeight="1">
      <c r="B23" s="531" t="s">
        <v>56</v>
      </c>
      <c r="C23" s="534">
        <f>+C19+C15</f>
        <v>853039.8951000001</v>
      </c>
      <c r="D23" s="534">
        <f>+D19+D15</f>
        <v>2771526.6191800004</v>
      </c>
      <c r="G23" s="183"/>
      <c r="H23" s="183"/>
    </row>
    <row r="24" spans="2:8" ht="15" customHeight="1">
      <c r="B24" s="532"/>
      <c r="C24" s="535"/>
      <c r="D24" s="535"/>
      <c r="G24" s="183"/>
      <c r="H24" s="183"/>
    </row>
    <row r="25" spans="2:4" ht="4.5" customHeight="1">
      <c r="B25" s="536"/>
      <c r="C25" s="536"/>
      <c r="D25" s="536"/>
    </row>
    <row r="26" spans="2:4" ht="15" customHeight="1">
      <c r="B26" s="26" t="s">
        <v>162</v>
      </c>
      <c r="C26" s="39"/>
      <c r="D26" s="39"/>
    </row>
    <row r="27" spans="2:4" ht="15">
      <c r="B27" s="26" t="s">
        <v>163</v>
      </c>
      <c r="C27" s="115"/>
      <c r="D27" s="183"/>
    </row>
    <row r="28" spans="2:8" ht="15">
      <c r="B28" s="421"/>
      <c r="C28" s="422"/>
      <c r="D28" s="422"/>
      <c r="E28" s="423"/>
      <c r="G28" s="192"/>
      <c r="H28" s="96"/>
    </row>
    <row r="29" spans="2:8" ht="15">
      <c r="B29" s="421"/>
      <c r="C29" s="424"/>
      <c r="D29" s="424"/>
      <c r="E29" s="423"/>
      <c r="G29" s="183"/>
      <c r="H29" s="183"/>
    </row>
    <row r="30" spans="2:5" ht="15">
      <c r="B30" s="423"/>
      <c r="C30" s="423"/>
      <c r="D30" s="423"/>
      <c r="E30" s="423"/>
    </row>
    <row r="31" spans="2:5" ht="15">
      <c r="B31" s="423"/>
      <c r="C31" s="423"/>
      <c r="D31" s="423"/>
      <c r="E31" s="423"/>
    </row>
    <row r="32" spans="2:4" ht="18">
      <c r="B32" s="46" t="s">
        <v>115</v>
      </c>
      <c r="C32" s="46"/>
      <c r="D32" s="46"/>
    </row>
    <row r="33" spans="2:5" ht="18" customHeight="1">
      <c r="B33" s="141" t="s">
        <v>67</v>
      </c>
      <c r="C33" s="141"/>
      <c r="D33" s="141"/>
      <c r="E33" s="141"/>
    </row>
    <row r="34" spans="2:4" ht="15.75">
      <c r="B34" s="139" t="s">
        <v>69</v>
      </c>
      <c r="C34" s="139"/>
      <c r="D34" s="139"/>
    </row>
    <row r="35" spans="2:4" ht="15" customHeight="1">
      <c r="B35" s="353" t="s">
        <v>53</v>
      </c>
      <c r="C35" s="353"/>
      <c r="D35" s="353"/>
    </row>
    <row r="36" spans="2:4" ht="15" customHeight="1">
      <c r="B36" s="348" t="str">
        <f>+B9</f>
        <v>Al 31 de marzo de 2017</v>
      </c>
      <c r="C36" s="348"/>
      <c r="D36" s="57"/>
    </row>
    <row r="37" spans="2:4" ht="9" customHeight="1">
      <c r="B37" s="38"/>
      <c r="C37" s="38"/>
      <c r="D37" s="38"/>
    </row>
    <row r="38" spans="2:4" ht="15" customHeight="1">
      <c r="B38" s="511" t="s">
        <v>150</v>
      </c>
      <c r="C38" s="523" t="s">
        <v>52</v>
      </c>
      <c r="D38" s="520" t="s">
        <v>154</v>
      </c>
    </row>
    <row r="39" spans="2:7" ht="13.5" customHeight="1">
      <c r="B39" s="512"/>
      <c r="C39" s="524"/>
      <c r="D39" s="521"/>
      <c r="E39" s="46"/>
      <c r="G39" s="191"/>
    </row>
    <row r="40" spans="2:4" ht="9" customHeight="1">
      <c r="B40" s="513"/>
      <c r="C40" s="525"/>
      <c r="D40" s="522"/>
    </row>
    <row r="41" spans="2:4" ht="9.75" customHeight="1">
      <c r="B41" s="30"/>
      <c r="C41" s="31"/>
      <c r="D41" s="31"/>
    </row>
    <row r="42" spans="2:4" ht="16.5">
      <c r="B42" s="32" t="s">
        <v>70</v>
      </c>
      <c r="C42" s="349">
        <v>0</v>
      </c>
      <c r="D42" s="349">
        <v>0</v>
      </c>
    </row>
    <row r="43" spans="2:5" ht="15" customHeight="1">
      <c r="B43" s="33"/>
      <c r="C43" s="350"/>
      <c r="D43" s="350"/>
      <c r="E43" s="85"/>
    </row>
    <row r="44" spans="2:8" ht="16.5">
      <c r="B44" s="32" t="s">
        <v>71</v>
      </c>
      <c r="C44" s="349">
        <f>+C46+C45</f>
        <v>20816.95418</v>
      </c>
      <c r="D44" s="349">
        <f>+D46+D45</f>
        <v>67634.28413</v>
      </c>
      <c r="E44" s="85"/>
      <c r="G44" s="183"/>
      <c r="H44" s="183"/>
    </row>
    <row r="45" spans="2:5" ht="15.75">
      <c r="B45" s="373" t="s">
        <v>90</v>
      </c>
      <c r="C45" s="351">
        <v>19598.0436</v>
      </c>
      <c r="D45" s="350">
        <f>ROUND(+C45*$E$9,5)</f>
        <v>63674.04366</v>
      </c>
      <c r="E45" s="40"/>
    </row>
    <row r="46" spans="2:5" ht="15.75">
      <c r="B46" s="373" t="s">
        <v>95</v>
      </c>
      <c r="C46" s="351">
        <v>1218.91058</v>
      </c>
      <c r="D46" s="350">
        <f>ROUND(+C46*$E$9,5)</f>
        <v>3960.24047</v>
      </c>
      <c r="E46" s="273"/>
    </row>
    <row r="47" spans="2:5" ht="9.75" customHeight="1">
      <c r="B47" s="37"/>
      <c r="C47" s="352"/>
      <c r="D47" s="352"/>
      <c r="E47" s="85"/>
    </row>
    <row r="48" spans="2:4" ht="15" customHeight="1">
      <c r="B48" s="531" t="s">
        <v>56</v>
      </c>
      <c r="C48" s="534">
        <f>+C44+C42</f>
        <v>20816.95418</v>
      </c>
      <c r="D48" s="534">
        <f>+D44+D42</f>
        <v>67634.28413</v>
      </c>
    </row>
    <row r="49" spans="2:4" ht="15" customHeight="1">
      <c r="B49" s="532"/>
      <c r="C49" s="535"/>
      <c r="D49" s="535"/>
    </row>
    <row r="50" spans="2:4" ht="5.25" customHeight="1">
      <c r="B50" s="533"/>
      <c r="C50" s="533"/>
      <c r="D50" s="533"/>
    </row>
    <row r="51" spans="2:4" ht="15">
      <c r="B51" s="423"/>
      <c r="C51" s="425"/>
      <c r="D51" s="425"/>
    </row>
    <row r="52" spans="2:4" ht="15.75">
      <c r="B52" s="426"/>
      <c r="C52" s="425"/>
      <c r="D52" s="425"/>
    </row>
    <row r="53" spans="2:4" ht="15.75">
      <c r="B53" s="426"/>
      <c r="C53" s="423"/>
      <c r="D53" s="423"/>
    </row>
    <row r="54" spans="2:4" ht="15">
      <c r="B54" s="423"/>
      <c r="C54" s="423"/>
      <c r="D54" s="423"/>
    </row>
    <row r="55" spans="2:4" ht="15">
      <c r="B55" s="423"/>
      <c r="C55" s="423"/>
      <c r="D55" s="423"/>
    </row>
    <row r="56" spans="2:4" ht="15">
      <c r="B56" s="423"/>
      <c r="C56" s="423"/>
      <c r="D56" s="423"/>
    </row>
    <row r="57" spans="2:4" ht="15">
      <c r="B57" s="423"/>
      <c r="C57" s="423"/>
      <c r="D57" s="423"/>
    </row>
    <row r="58" spans="2:4" ht="15">
      <c r="B58" s="423"/>
      <c r="C58" s="423"/>
      <c r="D58" s="423"/>
    </row>
    <row r="59" spans="2:4" ht="15">
      <c r="B59" s="423"/>
      <c r="C59" s="423"/>
      <c r="D59" s="423"/>
    </row>
    <row r="60" spans="2:4" ht="15">
      <c r="B60" s="423"/>
      <c r="C60" s="423"/>
      <c r="D60" s="423"/>
    </row>
    <row r="61" spans="2:4" ht="15">
      <c r="B61" s="423"/>
      <c r="C61" s="423"/>
      <c r="D61" s="423"/>
    </row>
    <row r="62" spans="2:4" ht="15">
      <c r="B62" s="423"/>
      <c r="C62" s="423"/>
      <c r="D62" s="423"/>
    </row>
    <row r="63" spans="2:4" ht="15">
      <c r="B63" s="423"/>
      <c r="C63" s="423"/>
      <c r="D63" s="423"/>
    </row>
    <row r="64" spans="2:4" ht="15">
      <c r="B64" s="423"/>
      <c r="C64" s="423"/>
      <c r="D64" s="423"/>
    </row>
    <row r="65" spans="2:4" ht="15">
      <c r="B65" s="423"/>
      <c r="C65" s="423"/>
      <c r="D65" s="423"/>
    </row>
    <row r="66" spans="2:4" ht="15">
      <c r="B66" s="423"/>
      <c r="C66" s="423"/>
      <c r="D66" s="423"/>
    </row>
    <row r="67" spans="2:4" ht="15">
      <c r="B67" s="423"/>
      <c r="C67" s="423"/>
      <c r="D67" s="423"/>
    </row>
    <row r="68" spans="2:4" ht="15">
      <c r="B68" s="423"/>
      <c r="C68" s="423"/>
      <c r="D68" s="423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0:D50"/>
    <mergeCell ref="B48:B49"/>
    <mergeCell ref="C48:C49"/>
    <mergeCell ref="D48:D49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9"/>
      <c r="I5" s="269"/>
    </row>
    <row r="6" spans="2:9" ht="18" customHeight="1">
      <c r="B6" s="141" t="s">
        <v>67</v>
      </c>
      <c r="C6" s="141"/>
      <c r="D6" s="141"/>
      <c r="E6" s="141"/>
      <c r="G6" s="63"/>
      <c r="H6" s="268"/>
      <c r="I6" s="269"/>
    </row>
    <row r="7" spans="2:9" ht="15.75">
      <c r="B7" s="139" t="s">
        <v>65</v>
      </c>
      <c r="C7" s="139"/>
      <c r="D7" s="139"/>
      <c r="E7" s="63"/>
      <c r="F7" s="63"/>
      <c r="G7" s="63"/>
      <c r="H7" s="268"/>
      <c r="I7" s="269"/>
    </row>
    <row r="8" spans="2:9" ht="15.75" customHeight="1">
      <c r="B8" s="353" t="s">
        <v>111</v>
      </c>
      <c r="C8" s="353"/>
      <c r="D8" s="353"/>
      <c r="E8" s="63"/>
      <c r="F8" s="63"/>
      <c r="G8" s="63"/>
      <c r="I8" s="269"/>
    </row>
    <row r="9" spans="2:9" ht="15.75">
      <c r="B9" s="348" t="str">
        <f>+'DGRGL-C1'!B9</f>
        <v>Al 31 de marzo de 2017</v>
      </c>
      <c r="C9" s="348"/>
      <c r="D9" s="287"/>
      <c r="E9" s="334">
        <f>+Portada!I34</f>
        <v>3.249</v>
      </c>
      <c r="F9" s="63"/>
      <c r="G9" s="63"/>
      <c r="H9" s="221"/>
      <c r="I9" s="221"/>
    </row>
    <row r="10" spans="2:9" ht="8.25" customHeight="1">
      <c r="B10" s="87"/>
      <c r="C10" s="87"/>
      <c r="D10" s="87"/>
      <c r="E10" s="63"/>
      <c r="H10" s="221"/>
      <c r="I10" s="221"/>
    </row>
    <row r="11" spans="2:9" ht="15" customHeight="1">
      <c r="B11" s="474" t="s">
        <v>318</v>
      </c>
      <c r="C11" s="523" t="s">
        <v>52</v>
      </c>
      <c r="D11" s="520" t="s">
        <v>154</v>
      </c>
      <c r="E11" s="63"/>
      <c r="H11" s="221"/>
      <c r="I11" s="221"/>
    </row>
    <row r="12" spans="2:9" ht="13.5" customHeight="1">
      <c r="B12" s="537" t="s">
        <v>319</v>
      </c>
      <c r="C12" s="524"/>
      <c r="D12" s="521"/>
      <c r="E12" s="86"/>
      <c r="G12" s="191"/>
      <c r="H12" s="221"/>
      <c r="I12" s="221"/>
    </row>
    <row r="13" spans="2:9" ht="9" customHeight="1">
      <c r="B13" s="538"/>
      <c r="C13" s="525"/>
      <c r="D13" s="522"/>
      <c r="E13" s="63"/>
      <c r="H13" s="221"/>
      <c r="I13" s="221"/>
    </row>
    <row r="14" spans="2:9" ht="9.75" customHeight="1">
      <c r="B14" s="88"/>
      <c r="C14" s="288"/>
      <c r="D14" s="290"/>
      <c r="E14" s="63"/>
      <c r="H14" s="221"/>
      <c r="I14" s="221"/>
    </row>
    <row r="15" spans="2:9" ht="16.5">
      <c r="B15" s="133" t="s">
        <v>135</v>
      </c>
      <c r="C15" s="354">
        <f>+C16+C17</f>
        <v>652630.0285200003</v>
      </c>
      <c r="D15" s="354">
        <f>+D16+D17</f>
        <v>2120394.96266</v>
      </c>
      <c r="E15" s="63"/>
      <c r="G15" s="221"/>
      <c r="H15" s="221"/>
      <c r="I15" s="221"/>
    </row>
    <row r="16" spans="2:9" ht="15.75">
      <c r="B16" s="358" t="s">
        <v>95</v>
      </c>
      <c r="C16" s="350">
        <v>323141.72509000014</v>
      </c>
      <c r="D16" s="350">
        <f>ROUND(+C16*$E$9,5)</f>
        <v>1049887.46482</v>
      </c>
      <c r="E16" s="480"/>
      <c r="F16" s="481"/>
      <c r="G16" s="223"/>
      <c r="H16" s="221"/>
      <c r="I16" s="221"/>
    </row>
    <row r="17" spans="2:9" ht="15.75">
      <c r="B17" s="358" t="s">
        <v>90</v>
      </c>
      <c r="C17" s="350">
        <v>329488.30343000015</v>
      </c>
      <c r="D17" s="350">
        <f>ROUND(+C17*$E$9,5)</f>
        <v>1070507.49784</v>
      </c>
      <c r="E17" s="480"/>
      <c r="F17" s="481"/>
      <c r="G17" s="223"/>
      <c r="H17" s="221"/>
      <c r="I17" s="221"/>
    </row>
    <row r="18" spans="2:7" ht="15" customHeight="1">
      <c r="B18" s="43"/>
      <c r="C18" s="350"/>
      <c r="D18" s="356"/>
      <c r="G18" s="221"/>
    </row>
    <row r="19" spans="2:7" ht="16.5">
      <c r="B19" s="44" t="s">
        <v>55</v>
      </c>
      <c r="C19" s="354">
        <f>+C20+C21</f>
        <v>200409.86658</v>
      </c>
      <c r="D19" s="354">
        <f>+D20+D21</f>
        <v>651131.65651</v>
      </c>
      <c r="G19" s="221"/>
    </row>
    <row r="20" spans="2:7" ht="15.75">
      <c r="B20" s="358" t="s">
        <v>123</v>
      </c>
      <c r="C20" s="350">
        <f>+C24+C28+C32</f>
        <v>162571.64123</v>
      </c>
      <c r="D20" s="350">
        <f>+D24+D28+D32</f>
        <v>528195.26235</v>
      </c>
      <c r="F20" s="222"/>
      <c r="G20" s="223"/>
    </row>
    <row r="21" spans="2:7" ht="15.75">
      <c r="B21" s="358" t="s">
        <v>90</v>
      </c>
      <c r="C21" s="350">
        <f>+C25+C29+C33</f>
        <v>37838.22534999999</v>
      </c>
      <c r="D21" s="350">
        <f>+D25+D29+D33</f>
        <v>122936.39416</v>
      </c>
      <c r="G21" s="224"/>
    </row>
    <row r="22" spans="2:7" ht="9.75" customHeight="1">
      <c r="B22" s="43"/>
      <c r="C22" s="352"/>
      <c r="D22" s="356"/>
      <c r="G22" s="221"/>
    </row>
    <row r="23" spans="2:7" ht="15.75">
      <c r="B23" s="359" t="s">
        <v>36</v>
      </c>
      <c r="C23" s="361">
        <f>+C24</f>
        <v>96732.09295</v>
      </c>
      <c r="D23" s="361">
        <f>+D24</f>
        <v>314282.56999</v>
      </c>
      <c r="G23" s="221"/>
    </row>
    <row r="24" spans="2:7" ht="15">
      <c r="B24" s="41" t="s">
        <v>96</v>
      </c>
      <c r="C24" s="360">
        <v>96732.09295</v>
      </c>
      <c r="D24" s="360">
        <f>ROUND(+C24*$E$9,5)</f>
        <v>314282.56999</v>
      </c>
      <c r="G24" s="221"/>
    </row>
    <row r="25" spans="2:7" ht="15">
      <c r="B25" s="41" t="s">
        <v>90</v>
      </c>
      <c r="C25" s="352">
        <v>0</v>
      </c>
      <c r="D25" s="360">
        <f>ROUND(+C25*$E$9,5)</f>
        <v>0</v>
      </c>
      <c r="G25" s="221"/>
    </row>
    <row r="26" spans="2:7" ht="9.75" customHeight="1">
      <c r="B26" s="43"/>
      <c r="C26" s="352"/>
      <c r="D26" s="356"/>
      <c r="G26" s="221"/>
    </row>
    <row r="27" spans="2:7" ht="15.75">
      <c r="B27" s="359" t="s">
        <v>316</v>
      </c>
      <c r="C27" s="361">
        <f>+C28+C29</f>
        <v>91522.58374</v>
      </c>
      <c r="D27" s="361">
        <f>+D28+D29</f>
        <v>297356.87457</v>
      </c>
      <c r="G27" s="221"/>
    </row>
    <row r="28" spans="2:7" ht="15">
      <c r="B28" s="41" t="s">
        <v>95</v>
      </c>
      <c r="C28" s="360">
        <v>53684.35839</v>
      </c>
      <c r="D28" s="360">
        <f>ROUND(+C28*$E$9,5)</f>
        <v>174420.48041</v>
      </c>
      <c r="G28" s="221"/>
    </row>
    <row r="29" spans="2:7" ht="15">
      <c r="B29" s="41" t="s">
        <v>90</v>
      </c>
      <c r="C29" s="360">
        <v>37838.22534999999</v>
      </c>
      <c r="D29" s="360">
        <f>ROUND(+C29*$E$9,5)</f>
        <v>122936.39416</v>
      </c>
      <c r="G29" s="221"/>
    </row>
    <row r="30" spans="2:7" ht="9.75" customHeight="1">
      <c r="B30" s="43"/>
      <c r="C30" s="352"/>
      <c r="D30" s="356"/>
      <c r="G30" s="221"/>
    </row>
    <row r="31" spans="2:7" ht="15.75">
      <c r="B31" s="473" t="s">
        <v>317</v>
      </c>
      <c r="C31" s="361">
        <f>+C32</f>
        <v>12155.18989</v>
      </c>
      <c r="D31" s="361">
        <f>+D32</f>
        <v>39492.21195</v>
      </c>
      <c r="G31" s="221"/>
    </row>
    <row r="32" spans="2:7" ht="15">
      <c r="B32" s="41" t="s">
        <v>96</v>
      </c>
      <c r="C32" s="360">
        <v>12155.18989</v>
      </c>
      <c r="D32" s="360">
        <f>ROUND(+C32*$E$9,5)</f>
        <v>39492.21195</v>
      </c>
      <c r="G32" s="221"/>
    </row>
    <row r="33" spans="2:4" ht="15">
      <c r="B33" s="41" t="s">
        <v>97</v>
      </c>
      <c r="C33" s="352">
        <v>0</v>
      </c>
      <c r="D33" s="360">
        <f>ROUND(+C33*$E$9,5)</f>
        <v>0</v>
      </c>
    </row>
    <row r="34" spans="2:4" ht="9.75" customHeight="1">
      <c r="B34" s="42"/>
      <c r="C34" s="355"/>
      <c r="D34" s="357"/>
    </row>
    <row r="35" spans="2:4" ht="15" customHeight="1">
      <c r="B35" s="531" t="s">
        <v>15</v>
      </c>
      <c r="C35" s="534">
        <f>+C19+C15</f>
        <v>853039.8951000003</v>
      </c>
      <c r="D35" s="534">
        <f>+D19+D15</f>
        <v>2771526.6191700003</v>
      </c>
    </row>
    <row r="36" spans="2:7" ht="15" customHeight="1">
      <c r="B36" s="532"/>
      <c r="C36" s="535"/>
      <c r="D36" s="535"/>
      <c r="F36" s="115"/>
      <c r="G36" s="115"/>
    </row>
    <row r="37" ht="4.5" customHeight="1"/>
    <row r="38" spans="2:4" ht="15">
      <c r="B38" s="539" t="s">
        <v>164</v>
      </c>
      <c r="C38" s="539"/>
      <c r="D38" s="539"/>
    </row>
    <row r="39" spans="2:4" ht="15">
      <c r="B39" s="539" t="s">
        <v>165</v>
      </c>
      <c r="C39" s="539"/>
      <c r="D39" s="539"/>
    </row>
    <row r="40" spans="2:5" ht="15">
      <c r="B40" s="427"/>
      <c r="C40" s="428"/>
      <c r="D40" s="429"/>
      <c r="E40" s="423"/>
    </row>
    <row r="41" spans="2:7" ht="15">
      <c r="B41" s="427"/>
      <c r="C41" s="429"/>
      <c r="D41" s="429"/>
      <c r="E41" s="423"/>
      <c r="F41" s="183"/>
      <c r="G41" s="183"/>
    </row>
    <row r="42" spans="2:5" ht="15">
      <c r="B42" s="423"/>
      <c r="C42" s="423"/>
      <c r="D42" s="423"/>
      <c r="E42" s="423"/>
    </row>
    <row r="43" spans="2:4" ht="18">
      <c r="B43" s="46" t="s">
        <v>116</v>
      </c>
      <c r="C43" s="47"/>
      <c r="D43" s="47"/>
    </row>
    <row r="44" spans="2:5" ht="15" customHeight="1">
      <c r="B44" s="141" t="s">
        <v>67</v>
      </c>
      <c r="C44" s="141"/>
      <c r="D44" s="141"/>
      <c r="E44" s="141"/>
    </row>
    <row r="45" spans="2:5" ht="15" customHeight="1">
      <c r="B45" s="139" t="s">
        <v>69</v>
      </c>
      <c r="C45" s="139"/>
      <c r="D45" s="139"/>
      <c r="E45" s="62"/>
    </row>
    <row r="46" spans="2:5" ht="15" customHeight="1">
      <c r="B46" s="353" t="s">
        <v>111</v>
      </c>
      <c r="C46" s="353"/>
      <c r="D46" s="353"/>
      <c r="E46" s="62"/>
    </row>
    <row r="47" spans="2:4" ht="15" customHeight="1">
      <c r="B47" s="348" t="str">
        <f>+B9</f>
        <v>Al 31 de marzo de 2017</v>
      </c>
      <c r="C47" s="348"/>
      <c r="D47" s="57"/>
    </row>
    <row r="48" spans="2:4" ht="6.75" customHeight="1">
      <c r="B48" s="47"/>
      <c r="C48" s="47"/>
      <c r="D48" s="47"/>
    </row>
    <row r="49" spans="2:9" ht="15" customHeight="1">
      <c r="B49" s="474" t="s">
        <v>318</v>
      </c>
      <c r="C49" s="523" t="s">
        <v>52</v>
      </c>
      <c r="D49" s="520" t="s">
        <v>154</v>
      </c>
      <c r="H49" s="183"/>
      <c r="I49" s="183"/>
    </row>
    <row r="50" spans="2:7" ht="13.5" customHeight="1">
      <c r="B50" s="537" t="s">
        <v>319</v>
      </c>
      <c r="C50" s="524"/>
      <c r="D50" s="521"/>
      <c r="E50" s="46"/>
      <c r="G50" s="191"/>
    </row>
    <row r="51" spans="2:4" ht="9" customHeight="1">
      <c r="B51" s="538"/>
      <c r="C51" s="525"/>
      <c r="D51" s="522"/>
    </row>
    <row r="52" spans="2:4" ht="9.75" customHeight="1">
      <c r="B52" s="48"/>
      <c r="C52" s="49"/>
      <c r="D52" s="50"/>
    </row>
    <row r="53" spans="2:4" ht="19.5" customHeight="1">
      <c r="B53" s="44" t="s">
        <v>54</v>
      </c>
      <c r="C53" s="354">
        <f>+C54+C55</f>
        <v>20816.95418</v>
      </c>
      <c r="D53" s="354">
        <f>+D54+D55</f>
        <v>67634.28413082</v>
      </c>
    </row>
    <row r="54" spans="2:4" ht="15.75">
      <c r="B54" s="45" t="s">
        <v>90</v>
      </c>
      <c r="C54" s="350">
        <v>19598.0436</v>
      </c>
      <c r="D54" s="350">
        <f>+C54*$E$9</f>
        <v>63674.043656400005</v>
      </c>
    </row>
    <row r="55" spans="2:4" ht="15.75">
      <c r="B55" s="45" t="s">
        <v>94</v>
      </c>
      <c r="C55" s="350">
        <v>1218.91058</v>
      </c>
      <c r="D55" s="350">
        <f>+C55*$E$9</f>
        <v>3960.2404744200003</v>
      </c>
    </row>
    <row r="56" spans="2:4" ht="15" customHeight="1">
      <c r="B56" s="43"/>
      <c r="C56" s="350"/>
      <c r="D56" s="356"/>
    </row>
    <row r="57" spans="2:4" ht="16.5">
      <c r="B57" s="44" t="s">
        <v>55</v>
      </c>
      <c r="C57" s="354">
        <v>0</v>
      </c>
      <c r="D57" s="354">
        <v>0</v>
      </c>
    </row>
    <row r="58" spans="2:4" ht="9.75" customHeight="1">
      <c r="B58" s="42"/>
      <c r="C58" s="355"/>
      <c r="D58" s="357"/>
    </row>
    <row r="59" spans="2:7" ht="15" customHeight="1">
      <c r="B59" s="531" t="s">
        <v>15</v>
      </c>
      <c r="C59" s="534">
        <f>+C57+C53</f>
        <v>20816.95418</v>
      </c>
      <c r="D59" s="534">
        <f>+D57+D53</f>
        <v>67634.28413082</v>
      </c>
      <c r="F59" s="207"/>
      <c r="G59" s="207"/>
    </row>
    <row r="60" spans="2:4" ht="15" customHeight="1">
      <c r="B60" s="532"/>
      <c r="C60" s="535"/>
      <c r="D60" s="535"/>
    </row>
    <row r="61" ht="5.25" customHeight="1"/>
    <row r="62" spans="2:4" ht="15">
      <c r="B62" s="423"/>
      <c r="C62" s="430"/>
      <c r="D62" s="425"/>
    </row>
    <row r="63" spans="2:4" ht="15">
      <c r="B63" s="423"/>
      <c r="C63" s="425"/>
      <c r="D63" s="425"/>
    </row>
    <row r="64" spans="2:4" ht="15">
      <c r="B64" s="423"/>
      <c r="C64" s="431"/>
      <c r="D64" s="431"/>
    </row>
    <row r="65" spans="2:4" ht="15">
      <c r="B65" s="423"/>
      <c r="C65" s="425"/>
      <c r="D65" s="425"/>
    </row>
    <row r="66" spans="2:4" ht="15">
      <c r="B66" s="423"/>
      <c r="C66" s="423"/>
      <c r="D66" s="423"/>
    </row>
    <row r="67" spans="2:4" ht="15">
      <c r="B67" s="423"/>
      <c r="C67" s="423"/>
      <c r="D67" s="423"/>
    </row>
  </sheetData>
  <sheetProtection/>
  <mergeCells count="14">
    <mergeCell ref="B38:D38"/>
    <mergeCell ref="C11:C13"/>
    <mergeCell ref="B39:D39"/>
    <mergeCell ref="B35:B36"/>
    <mergeCell ref="C35:C36"/>
    <mergeCell ref="D35:D36"/>
    <mergeCell ref="D11:D13"/>
    <mergeCell ref="B12:B13"/>
    <mergeCell ref="B59:B60"/>
    <mergeCell ref="C59:C60"/>
    <mergeCell ref="D59:D60"/>
    <mergeCell ref="C49:C51"/>
    <mergeCell ref="D49:D51"/>
    <mergeCell ref="B50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3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41" t="s">
        <v>67</v>
      </c>
      <c r="C6" s="141"/>
      <c r="D6" s="141"/>
    </row>
    <row r="7" spans="2:4" ht="15.75">
      <c r="B7" s="139" t="s">
        <v>65</v>
      </c>
      <c r="C7" s="139"/>
      <c r="D7" s="139"/>
    </row>
    <row r="8" spans="2:4" ht="15.75" customHeight="1">
      <c r="B8" s="139" t="s">
        <v>89</v>
      </c>
      <c r="C8" s="139"/>
      <c r="D8" s="139"/>
    </row>
    <row r="9" spans="2:5" ht="15.75">
      <c r="B9" s="348" t="str">
        <f>+'DGRGL-C1'!B9</f>
        <v>Al 31 de marzo de 2017</v>
      </c>
      <c r="C9" s="348"/>
      <c r="D9" s="286"/>
      <c r="E9" s="334">
        <f>+Portada!I34</f>
        <v>3.249</v>
      </c>
    </row>
    <row r="10" spans="2:4" ht="7.5" customHeight="1">
      <c r="B10" s="87"/>
      <c r="C10" s="87"/>
      <c r="D10" s="87"/>
    </row>
    <row r="11" spans="2:4" ht="15" customHeight="1">
      <c r="B11" s="511" t="s">
        <v>112</v>
      </c>
      <c r="C11" s="523" t="s">
        <v>52</v>
      </c>
      <c r="D11" s="520" t="s">
        <v>154</v>
      </c>
    </row>
    <row r="12" spans="2:4" ht="13.5" customHeight="1">
      <c r="B12" s="512"/>
      <c r="C12" s="524"/>
      <c r="D12" s="521"/>
    </row>
    <row r="13" spans="2:4" ht="9" customHeight="1">
      <c r="B13" s="513"/>
      <c r="C13" s="525"/>
      <c r="D13" s="522"/>
    </row>
    <row r="14" spans="2:4" ht="9" customHeight="1">
      <c r="B14" s="88"/>
      <c r="C14" s="88"/>
      <c r="D14" s="108"/>
    </row>
    <row r="15" spans="2:4" ht="15.75">
      <c r="B15" s="405" t="s">
        <v>84</v>
      </c>
      <c r="C15" s="369">
        <f>+C17</f>
        <v>485713.36632000003</v>
      </c>
      <c r="D15" s="369">
        <f>+D17</f>
        <v>1578082.72717</v>
      </c>
    </row>
    <row r="16" spans="2:4" ht="9.75" customHeight="1">
      <c r="B16" s="73"/>
      <c r="C16" s="369"/>
      <c r="D16" s="369"/>
    </row>
    <row r="17" spans="2:4" ht="15.75">
      <c r="B17" s="404" t="s">
        <v>99</v>
      </c>
      <c r="C17" s="369">
        <f>+C19+C23</f>
        <v>485713.36632000003</v>
      </c>
      <c r="D17" s="369">
        <f>+D19+D23</f>
        <v>1578082.72717</v>
      </c>
    </row>
    <row r="18" spans="2:4" ht="7.5" customHeight="1">
      <c r="B18" s="406"/>
      <c r="C18" s="367"/>
      <c r="D18" s="367"/>
    </row>
    <row r="19" spans="2:4" ht="15">
      <c r="B19" s="375" t="s">
        <v>166</v>
      </c>
      <c r="C19" s="367">
        <f>SUM(C20:C21)</f>
        <v>484794.42142</v>
      </c>
      <c r="D19" s="367">
        <f>SUM(D20:D21)</f>
        <v>1575097.07519</v>
      </c>
    </row>
    <row r="20" spans="2:4" ht="15">
      <c r="B20" s="374" t="s">
        <v>168</v>
      </c>
      <c r="C20" s="368">
        <f>67033.92989+256648.37346</f>
        <v>323682.30335</v>
      </c>
      <c r="D20" s="368">
        <f>ROUND(+C20*$E$9,5)</f>
        <v>1051643.80358</v>
      </c>
    </row>
    <row r="21" spans="2:4" ht="15">
      <c r="B21" s="374" t="s">
        <v>167</v>
      </c>
      <c r="C21" s="364">
        <v>161112.11807</v>
      </c>
      <c r="D21" s="368">
        <f>ROUND(+C21*$E$9,5)</f>
        <v>523453.27161</v>
      </c>
    </row>
    <row r="22" spans="2:4" ht="7.5" customHeight="1">
      <c r="B22" s="67"/>
      <c r="C22" s="363"/>
      <c r="D22" s="367"/>
    </row>
    <row r="23" spans="2:4" ht="15" customHeight="1">
      <c r="B23" s="375" t="s">
        <v>169</v>
      </c>
      <c r="C23" s="363">
        <f>+C24</f>
        <v>918.9449</v>
      </c>
      <c r="D23" s="367">
        <f>+D24</f>
        <v>2985.65198</v>
      </c>
    </row>
    <row r="24" spans="2:4" ht="13.5" customHeight="1">
      <c r="B24" s="374" t="s">
        <v>190</v>
      </c>
      <c r="C24" s="364">
        <v>918.9449</v>
      </c>
      <c r="D24" s="368">
        <f>ROUND(+C24*$E$9,5)</f>
        <v>2985.65198</v>
      </c>
    </row>
    <row r="25" spans="2:4" ht="15" customHeight="1">
      <c r="B25" s="67"/>
      <c r="C25" s="363"/>
      <c r="D25" s="367"/>
    </row>
    <row r="26" spans="2:4" ht="15.75">
      <c r="B26" s="405" t="s">
        <v>85</v>
      </c>
      <c r="C26" s="362">
        <f>+C28+C34</f>
        <v>367326.52878</v>
      </c>
      <c r="D26" s="369">
        <f>+D28+D34</f>
        <v>1193443.8920099998</v>
      </c>
    </row>
    <row r="27" spans="2:4" ht="9.75" customHeight="1">
      <c r="B27" s="405"/>
      <c r="C27" s="362"/>
      <c r="D27" s="369"/>
    </row>
    <row r="28" spans="2:4" ht="15.75">
      <c r="B28" s="404" t="s">
        <v>98</v>
      </c>
      <c r="C28" s="362">
        <f>+C30</f>
        <v>37838.22535</v>
      </c>
      <c r="D28" s="369">
        <f>+D30</f>
        <v>122936.39416000001</v>
      </c>
    </row>
    <row r="29" spans="2:4" ht="7.5" customHeight="1">
      <c r="B29" s="407"/>
      <c r="C29" s="362"/>
      <c r="D29" s="369"/>
    </row>
    <row r="30" spans="2:4" ht="15">
      <c r="B30" s="408" t="s">
        <v>50</v>
      </c>
      <c r="C30" s="365">
        <f>SUM(C31:C32)</f>
        <v>37838.22535</v>
      </c>
      <c r="D30" s="370">
        <f>SUM(D31:D32)</f>
        <v>122936.39416000001</v>
      </c>
    </row>
    <row r="31" spans="2:4" ht="15">
      <c r="B31" s="374" t="s">
        <v>170</v>
      </c>
      <c r="C31" s="364">
        <v>27059.7039</v>
      </c>
      <c r="D31" s="368">
        <f>ROUND(+C31*$E$9,5)</f>
        <v>87916.97797</v>
      </c>
    </row>
    <row r="32" spans="2:4" ht="15">
      <c r="B32" s="374" t="s">
        <v>171</v>
      </c>
      <c r="C32" s="364">
        <v>10778.52145</v>
      </c>
      <c r="D32" s="368">
        <f>ROUND(+C32*$E$9,5)</f>
        <v>35019.41619</v>
      </c>
    </row>
    <row r="33" spans="2:4" ht="12" customHeight="1">
      <c r="B33" s="406"/>
      <c r="C33" s="363"/>
      <c r="D33" s="367"/>
    </row>
    <row r="34" spans="2:4" ht="15.75">
      <c r="B34" s="404" t="s">
        <v>99</v>
      </c>
      <c r="C34" s="362">
        <f>+C36+C45+C49</f>
        <v>329488.30342999997</v>
      </c>
      <c r="D34" s="369">
        <f>+D36+D45+D49+D53</f>
        <v>1070507.49785</v>
      </c>
    </row>
    <row r="35" spans="2:4" ht="7.5" customHeight="1">
      <c r="B35" s="409"/>
      <c r="C35" s="366"/>
      <c r="D35" s="371"/>
    </row>
    <row r="36" spans="2:4" ht="15">
      <c r="B36" s="375" t="s">
        <v>169</v>
      </c>
      <c r="C36" s="363">
        <f>SUM(C37:C43)</f>
        <v>108953.5675</v>
      </c>
      <c r="D36" s="367">
        <f>SUM(D37:D43)</f>
        <v>353990.14081</v>
      </c>
    </row>
    <row r="37" spans="2:4" ht="15">
      <c r="B37" s="374" t="s">
        <v>200</v>
      </c>
      <c r="C37" s="364">
        <v>46537.39776</v>
      </c>
      <c r="D37" s="368">
        <f aca="true" t="shared" si="0" ref="D37:D43">ROUND(+C37*$E$9,5)</f>
        <v>151200.00532</v>
      </c>
    </row>
    <row r="38" spans="2:4" ht="15">
      <c r="B38" s="374" t="s">
        <v>190</v>
      </c>
      <c r="C38" s="364">
        <v>43934.42159</v>
      </c>
      <c r="D38" s="368">
        <f t="shared" si="0"/>
        <v>142742.93575</v>
      </c>
    </row>
    <row r="39" spans="2:4" ht="15">
      <c r="B39" s="374" t="s">
        <v>175</v>
      </c>
      <c r="C39" s="364">
        <v>17124.58119</v>
      </c>
      <c r="D39" s="368">
        <f t="shared" si="0"/>
        <v>55637.76429</v>
      </c>
    </row>
    <row r="40" spans="2:4" ht="15">
      <c r="B40" s="374" t="s">
        <v>191</v>
      </c>
      <c r="C40" s="364">
        <v>627.39255</v>
      </c>
      <c r="D40" s="368">
        <f t="shared" si="0"/>
        <v>2038.39839</v>
      </c>
    </row>
    <row r="41" spans="2:4" ht="15">
      <c r="B41" s="374" t="s">
        <v>172</v>
      </c>
      <c r="C41" s="364">
        <v>357.96587</v>
      </c>
      <c r="D41" s="368">
        <f t="shared" si="0"/>
        <v>1163.03111</v>
      </c>
    </row>
    <row r="42" spans="2:4" ht="15">
      <c r="B42" s="374" t="s">
        <v>173</v>
      </c>
      <c r="C42" s="364">
        <v>263.88996</v>
      </c>
      <c r="D42" s="368">
        <f t="shared" si="0"/>
        <v>857.37848</v>
      </c>
    </row>
    <row r="43" spans="2:4" ht="15">
      <c r="B43" s="374" t="s">
        <v>174</v>
      </c>
      <c r="C43" s="364">
        <v>107.91858</v>
      </c>
      <c r="D43" s="368">
        <f t="shared" si="0"/>
        <v>350.62747</v>
      </c>
    </row>
    <row r="44" spans="2:4" ht="7.5" customHeight="1">
      <c r="B44" s="67"/>
      <c r="C44" s="367"/>
      <c r="D44" s="367"/>
    </row>
    <row r="45" spans="2:4" ht="15">
      <c r="B45" s="375" t="s">
        <v>176</v>
      </c>
      <c r="C45" s="367">
        <f>SUM(C46:C47)</f>
        <v>5056.99708</v>
      </c>
      <c r="D45" s="367">
        <f>SUM(D46:D47)</f>
        <v>16430.18351</v>
      </c>
    </row>
    <row r="46" spans="2:4" ht="15">
      <c r="B46" s="374" t="s">
        <v>177</v>
      </c>
      <c r="C46" s="368">
        <v>4598.73463</v>
      </c>
      <c r="D46" s="368">
        <f>ROUND(+C46*$E$9,5)</f>
        <v>14941.28881</v>
      </c>
    </row>
    <row r="47" spans="2:4" ht="15">
      <c r="B47" s="374" t="s">
        <v>178</v>
      </c>
      <c r="C47" s="368">
        <v>458.26245</v>
      </c>
      <c r="D47" s="368">
        <f>ROUND(+C47*$E$9,5)</f>
        <v>1488.8947</v>
      </c>
    </row>
    <row r="48" spans="2:4" ht="7.5" customHeight="1">
      <c r="B48" s="410"/>
      <c r="C48" s="368"/>
      <c r="D48" s="368"/>
    </row>
    <row r="49" spans="2:4" ht="15">
      <c r="B49" s="375" t="s">
        <v>179</v>
      </c>
      <c r="C49" s="367">
        <f>SUM(C50:C51)</f>
        <v>215477.73885</v>
      </c>
      <c r="D49" s="367">
        <f>SUM(D50:D51)</f>
        <v>700087.1735299999</v>
      </c>
    </row>
    <row r="50" spans="2:4" ht="15">
      <c r="B50" s="374" t="s">
        <v>180</v>
      </c>
      <c r="C50" s="368">
        <v>183489.12397</v>
      </c>
      <c r="D50" s="368">
        <f>ROUND(+C50*$E$9,5)</f>
        <v>596156.16378</v>
      </c>
    </row>
    <row r="51" spans="2:4" ht="15">
      <c r="B51" s="374" t="s">
        <v>181</v>
      </c>
      <c r="C51" s="368">
        <f>28.1878+31960.42708</f>
        <v>31988.61488</v>
      </c>
      <c r="D51" s="368">
        <f>ROUND(+C51*$E$9,5)</f>
        <v>103931.00975</v>
      </c>
    </row>
    <row r="52" spans="2:4" ht="15" hidden="1">
      <c r="B52" s="70"/>
      <c r="C52" s="367"/>
      <c r="D52" s="367"/>
    </row>
    <row r="53" spans="2:4" ht="15" hidden="1">
      <c r="B53" s="67" t="s">
        <v>87</v>
      </c>
      <c r="C53" s="367">
        <f>+C55+C54</f>
        <v>0</v>
      </c>
      <c r="D53" s="367">
        <f>+D55+D54</f>
        <v>0</v>
      </c>
    </row>
    <row r="54" spans="2:4" ht="15" hidden="1">
      <c r="B54" s="70" t="s">
        <v>88</v>
      </c>
      <c r="C54" s="368">
        <v>0</v>
      </c>
      <c r="D54" s="368">
        <f>+C54*$E$9</f>
        <v>0</v>
      </c>
    </row>
    <row r="55" spans="2:4" ht="15" hidden="1">
      <c r="B55" s="70" t="s">
        <v>136</v>
      </c>
      <c r="C55" s="368"/>
      <c r="D55" s="368">
        <f>+C55*$E$9</f>
        <v>0</v>
      </c>
    </row>
    <row r="56" spans="2:4" ht="8.25" customHeight="1">
      <c r="B56" s="410"/>
      <c r="C56" s="368"/>
      <c r="D56" s="372"/>
    </row>
    <row r="57" spans="2:4" ht="15" customHeight="1">
      <c r="B57" s="542" t="s">
        <v>17</v>
      </c>
      <c r="C57" s="534">
        <f>+C26+C15</f>
        <v>853039.8951000001</v>
      </c>
      <c r="D57" s="534">
        <f>+D26+D15</f>
        <v>2771526.61918</v>
      </c>
    </row>
    <row r="58" spans="2:4" ht="15" customHeight="1">
      <c r="B58" s="543"/>
      <c r="C58" s="535"/>
      <c r="D58" s="535"/>
    </row>
    <row r="59" spans="2:4" ht="7.5" customHeight="1">
      <c r="B59" s="109"/>
      <c r="C59" s="89"/>
      <c r="D59" s="89"/>
    </row>
    <row r="60" spans="1:7" s="111" customFormat="1" ht="15" customHeight="1">
      <c r="A60" s="64"/>
      <c r="B60" s="110" t="s">
        <v>126</v>
      </c>
      <c r="C60" s="188"/>
      <c r="D60" s="90"/>
      <c r="E60" s="64"/>
      <c r="F60" s="64"/>
      <c r="G60" s="64"/>
    </row>
    <row r="61" spans="2:4" ht="6.75" customHeight="1">
      <c r="B61" s="112"/>
      <c r="C61" s="214"/>
      <c r="D61" s="214"/>
    </row>
    <row r="62" spans="2:4" ht="15" customHeight="1">
      <c r="B62" s="91" t="s">
        <v>182</v>
      </c>
      <c r="C62" s="195"/>
      <c r="D62" s="195"/>
    </row>
    <row r="63" spans="2:4" ht="15" customHeight="1">
      <c r="B63" s="91" t="s">
        <v>183</v>
      </c>
      <c r="C63" s="91"/>
      <c r="D63" s="91"/>
    </row>
    <row r="64" spans="2:4" ht="15" customHeight="1">
      <c r="B64" s="91" t="s">
        <v>184</v>
      </c>
      <c r="C64" s="91"/>
      <c r="D64" s="91"/>
    </row>
    <row r="65" spans="2:4" ht="15" customHeight="1">
      <c r="B65" s="376" t="s">
        <v>185</v>
      </c>
      <c r="C65" s="176"/>
      <c r="D65" s="176"/>
    </row>
    <row r="66" spans="2:4" ht="15" customHeight="1">
      <c r="B66" s="91" t="s">
        <v>186</v>
      </c>
      <c r="C66" s="91"/>
      <c r="D66" s="91"/>
    </row>
    <row r="67" spans="2:5" ht="15">
      <c r="B67" s="432"/>
      <c r="C67" s="432"/>
      <c r="D67" s="432"/>
      <c r="E67" s="432"/>
    </row>
    <row r="68" spans="2:5" ht="15">
      <c r="B68" s="432"/>
      <c r="C68" s="433"/>
      <c r="D68" s="432"/>
      <c r="E68" s="432"/>
    </row>
    <row r="69" spans="2:5" ht="15">
      <c r="B69" s="434"/>
      <c r="C69" s="435"/>
      <c r="D69" s="435"/>
      <c r="E69" s="432"/>
    </row>
    <row r="70" spans="2:5" ht="15">
      <c r="B70" s="432"/>
      <c r="C70" s="435"/>
      <c r="D70" s="435"/>
      <c r="E70" s="432"/>
    </row>
    <row r="71" spans="2:5" ht="15">
      <c r="B71" s="432"/>
      <c r="C71" s="432"/>
      <c r="D71" s="432"/>
      <c r="E71" s="432"/>
    </row>
    <row r="72" spans="2:4" ht="18">
      <c r="B72" s="86" t="s">
        <v>117</v>
      </c>
      <c r="C72" s="86"/>
      <c r="D72" s="86"/>
    </row>
    <row r="73" spans="2:4" ht="15.75" customHeight="1">
      <c r="B73" s="141" t="s">
        <v>67</v>
      </c>
      <c r="C73" s="141"/>
      <c r="D73" s="141"/>
    </row>
    <row r="74" spans="2:4" ht="15" customHeight="1">
      <c r="B74" s="139" t="s">
        <v>69</v>
      </c>
      <c r="C74" s="139"/>
      <c r="D74" s="139"/>
    </row>
    <row r="75" spans="2:4" ht="15.75" customHeight="1">
      <c r="B75" s="139" t="s">
        <v>89</v>
      </c>
      <c r="C75" s="139"/>
      <c r="D75" s="139"/>
    </row>
    <row r="76" spans="2:4" ht="15.75" customHeight="1">
      <c r="B76" s="348" t="str">
        <f>+B9</f>
        <v>Al 31 de marzo de 2017</v>
      </c>
      <c r="C76" s="348"/>
      <c r="D76" s="286"/>
    </row>
    <row r="77" spans="2:4" ht="7.5" customHeight="1">
      <c r="B77" s="87"/>
      <c r="C77" s="87"/>
      <c r="D77" s="87"/>
    </row>
    <row r="78" spans="2:4" ht="15" customHeight="1">
      <c r="B78" s="511" t="s">
        <v>112</v>
      </c>
      <c r="C78" s="523" t="s">
        <v>52</v>
      </c>
      <c r="D78" s="520" t="s">
        <v>154</v>
      </c>
    </row>
    <row r="79" spans="2:4" ht="13.5" customHeight="1">
      <c r="B79" s="512"/>
      <c r="C79" s="524"/>
      <c r="D79" s="521"/>
    </row>
    <row r="80" spans="2:4" ht="9" customHeight="1">
      <c r="B80" s="513"/>
      <c r="C80" s="525"/>
      <c r="D80" s="522"/>
    </row>
    <row r="81" spans="2:4" ht="11.25" customHeight="1" hidden="1">
      <c r="B81" s="88"/>
      <c r="C81" s="88"/>
      <c r="D81" s="108"/>
    </row>
    <row r="82" spans="2:4" ht="18" customHeight="1" hidden="1">
      <c r="B82" s="73" t="s">
        <v>72</v>
      </c>
      <c r="C82" s="65">
        <f>+C83</f>
        <v>0</v>
      </c>
      <c r="D82" s="66">
        <f>+D83</f>
        <v>0</v>
      </c>
    </row>
    <row r="83" spans="2:4" ht="15.75" customHeight="1" hidden="1">
      <c r="B83" s="67" t="s">
        <v>73</v>
      </c>
      <c r="C83" s="68">
        <f>+C84</f>
        <v>0</v>
      </c>
      <c r="D83" s="69">
        <f>+D84</f>
        <v>0</v>
      </c>
    </row>
    <row r="84" spans="2:4" ht="16.5" customHeight="1" hidden="1">
      <c r="B84" s="70" t="s">
        <v>57</v>
      </c>
      <c r="C84" s="71">
        <v>0</v>
      </c>
      <c r="D84" s="72">
        <f>+C84/$E$9</f>
        <v>0</v>
      </c>
    </row>
    <row r="85" spans="2:4" ht="9.75" customHeight="1">
      <c r="B85" s="113"/>
      <c r="C85" s="68"/>
      <c r="D85" s="69"/>
    </row>
    <row r="86" spans="2:4" ht="18" customHeight="1">
      <c r="B86" s="405" t="s">
        <v>84</v>
      </c>
      <c r="C86" s="362">
        <f>+C88</f>
        <v>1218.91058</v>
      </c>
      <c r="D86" s="369">
        <f>+D88</f>
        <v>3960.24047</v>
      </c>
    </row>
    <row r="87" spans="2:4" ht="9.75" customHeight="1">
      <c r="B87" s="405"/>
      <c r="C87" s="362"/>
      <c r="D87" s="369"/>
    </row>
    <row r="88" spans="2:4" ht="18" customHeight="1">
      <c r="B88" s="411" t="s">
        <v>99</v>
      </c>
      <c r="C88" s="362">
        <f>+C90+C93</f>
        <v>1218.91058</v>
      </c>
      <c r="D88" s="369">
        <f>+D90+D93</f>
        <v>3960.24047</v>
      </c>
    </row>
    <row r="89" spans="2:4" ht="7.5" customHeight="1">
      <c r="B89" s="406"/>
      <c r="C89" s="362"/>
      <c r="D89" s="369"/>
    </row>
    <row r="90" spans="2:4" ht="18" customHeight="1" hidden="1">
      <c r="B90" s="406" t="s">
        <v>86</v>
      </c>
      <c r="C90" s="363">
        <f>+C91</f>
        <v>0</v>
      </c>
      <c r="D90" s="367">
        <f>+D91</f>
        <v>0</v>
      </c>
    </row>
    <row r="91" spans="2:4" ht="18" customHeight="1" hidden="1">
      <c r="B91" s="410" t="s">
        <v>147</v>
      </c>
      <c r="C91" s="364">
        <v>0</v>
      </c>
      <c r="D91" s="368">
        <f>+C91*$E$9</f>
        <v>0</v>
      </c>
    </row>
    <row r="92" spans="2:4" ht="14.25" customHeight="1" hidden="1">
      <c r="B92" s="406"/>
      <c r="C92" s="362"/>
      <c r="D92" s="369"/>
    </row>
    <row r="93" spans="2:4" ht="15" customHeight="1">
      <c r="B93" s="375" t="s">
        <v>187</v>
      </c>
      <c r="C93" s="363">
        <f>+C94</f>
        <v>1218.91058</v>
      </c>
      <c r="D93" s="367">
        <f>+D94</f>
        <v>3960.24047</v>
      </c>
    </row>
    <row r="94" spans="2:4" ht="15" customHeight="1">
      <c r="B94" s="374" t="s">
        <v>188</v>
      </c>
      <c r="C94" s="364">
        <v>1218.91058</v>
      </c>
      <c r="D94" s="368">
        <f>ROUND(+C94*$E$9,5)</f>
        <v>3960.24047</v>
      </c>
    </row>
    <row r="95" spans="2:4" ht="15" customHeight="1">
      <c r="B95" s="406"/>
      <c r="C95" s="362"/>
      <c r="D95" s="369"/>
    </row>
    <row r="96" spans="2:4" ht="18" customHeight="1">
      <c r="B96" s="405" t="s">
        <v>85</v>
      </c>
      <c r="C96" s="362">
        <f>+C98</f>
        <v>19598.0436</v>
      </c>
      <c r="D96" s="369">
        <f>+D98</f>
        <v>63674.043659999996</v>
      </c>
    </row>
    <row r="97" spans="2:4" ht="9.75" customHeight="1">
      <c r="B97" s="405"/>
      <c r="C97" s="362"/>
      <c r="D97" s="369"/>
    </row>
    <row r="98" spans="2:4" ht="18" customHeight="1">
      <c r="B98" s="411" t="s">
        <v>99</v>
      </c>
      <c r="C98" s="362">
        <f>+C100+C106+C110</f>
        <v>19598.0436</v>
      </c>
      <c r="D98" s="369">
        <f>+D100+D106+D110</f>
        <v>63674.043659999996</v>
      </c>
    </row>
    <row r="99" spans="2:4" ht="7.5" customHeight="1">
      <c r="B99" s="406"/>
      <c r="C99" s="362"/>
      <c r="D99" s="369"/>
    </row>
    <row r="100" spans="2:4" ht="15.75" customHeight="1">
      <c r="B100" s="375" t="s">
        <v>169</v>
      </c>
      <c r="C100" s="363">
        <f>SUM(C101:C104)</f>
        <v>7719.20495</v>
      </c>
      <c r="D100" s="367">
        <f>SUM(D101:D104)</f>
        <v>25079.69688</v>
      </c>
    </row>
    <row r="101" spans="2:4" ht="15.75" customHeight="1">
      <c r="B101" s="374" t="s">
        <v>191</v>
      </c>
      <c r="C101" s="364">
        <v>3691.08042</v>
      </c>
      <c r="D101" s="368">
        <f>ROUND(+C101*$E$9,5)</f>
        <v>11992.32028</v>
      </c>
    </row>
    <row r="102" spans="2:4" ht="15.75" customHeight="1">
      <c r="B102" s="374" t="s">
        <v>189</v>
      </c>
      <c r="C102" s="364">
        <v>3077.87011</v>
      </c>
      <c r="D102" s="368">
        <f>ROUND(+C102*$E$9,5)</f>
        <v>9999.99999</v>
      </c>
    </row>
    <row r="103" spans="2:4" ht="15.75" customHeight="1">
      <c r="B103" s="374" t="s">
        <v>190</v>
      </c>
      <c r="C103" s="364">
        <v>746.74874</v>
      </c>
      <c r="D103" s="368">
        <f>ROUND(+C103*$E$9,5)</f>
        <v>2426.18666</v>
      </c>
    </row>
    <row r="104" spans="2:4" ht="15.75" customHeight="1">
      <c r="B104" s="374" t="s">
        <v>173</v>
      </c>
      <c r="C104" s="364">
        <v>203.50568</v>
      </c>
      <c r="D104" s="368">
        <f>ROUND(+C104*$E$9,5)</f>
        <v>661.18995</v>
      </c>
    </row>
    <row r="105" spans="2:4" ht="7.5" customHeight="1">
      <c r="B105" s="410"/>
      <c r="C105" s="364"/>
      <c r="D105" s="368"/>
    </row>
    <row r="106" spans="2:4" ht="15" customHeight="1">
      <c r="B106" s="375" t="s">
        <v>176</v>
      </c>
      <c r="C106" s="363">
        <f>SUM(C107:C108)</f>
        <v>11878.83865</v>
      </c>
      <c r="D106" s="367">
        <f>SUM(D107:D108)</f>
        <v>38594.34678</v>
      </c>
    </row>
    <row r="107" spans="2:4" ht="15.75" customHeight="1">
      <c r="B107" s="374" t="s">
        <v>177</v>
      </c>
      <c r="C107" s="364">
        <v>11677.76693</v>
      </c>
      <c r="D107" s="368">
        <f>ROUND(+C107*$E$9,5)</f>
        <v>37941.06476</v>
      </c>
    </row>
    <row r="108" spans="2:4" ht="15.75" customHeight="1">
      <c r="B108" s="374" t="s">
        <v>178</v>
      </c>
      <c r="C108" s="364">
        <v>201.07172</v>
      </c>
      <c r="D108" s="368">
        <f>ROUND(+C108*$E$9,5)</f>
        <v>653.28202</v>
      </c>
    </row>
    <row r="109" spans="2:4" ht="7.5" customHeight="1">
      <c r="B109" s="410"/>
      <c r="C109" s="364"/>
      <c r="D109" s="367"/>
    </row>
    <row r="110" spans="2:4" ht="15.75" customHeight="1">
      <c r="B110" s="375" t="s">
        <v>192</v>
      </c>
      <c r="C110" s="363">
        <v>0</v>
      </c>
      <c r="D110" s="367">
        <v>0</v>
      </c>
    </row>
    <row r="111" spans="2:4" ht="15.75" customHeight="1" hidden="1">
      <c r="B111" s="70" t="s">
        <v>144</v>
      </c>
      <c r="C111" s="364">
        <v>0</v>
      </c>
      <c r="D111" s="368">
        <f>+C111*$E$9</f>
        <v>0</v>
      </c>
    </row>
    <row r="112" spans="2:4" ht="9.75" customHeight="1">
      <c r="B112" s="70"/>
      <c r="C112" s="364"/>
      <c r="D112" s="367"/>
    </row>
    <row r="113" spans="2:4" ht="15" customHeight="1">
      <c r="B113" s="540" t="s">
        <v>17</v>
      </c>
      <c r="C113" s="534">
        <f>+C96+C86</f>
        <v>20816.95418</v>
      </c>
      <c r="D113" s="534">
        <f>+D96+D86</f>
        <v>67634.28413</v>
      </c>
    </row>
    <row r="114" spans="2:4" ht="15" customHeight="1">
      <c r="B114" s="541"/>
      <c r="C114" s="535"/>
      <c r="D114" s="535"/>
    </row>
    <row r="115" spans="2:4" ht="7.5" customHeight="1">
      <c r="B115" s="109"/>
      <c r="C115" s="89"/>
      <c r="D115" s="89"/>
    </row>
    <row r="116" spans="2:4" ht="17.25" customHeight="1">
      <c r="B116" s="110" t="s">
        <v>126</v>
      </c>
      <c r="C116" s="196"/>
      <c r="D116" s="196"/>
    </row>
    <row r="117" spans="2:4" ht="6.75" customHeight="1">
      <c r="B117" s="110"/>
      <c r="C117" s="89"/>
      <c r="D117" s="89"/>
    </row>
    <row r="118" spans="2:4" ht="15">
      <c r="B118" s="490" t="s">
        <v>193</v>
      </c>
      <c r="C118" s="490"/>
      <c r="D118" s="490"/>
    </row>
    <row r="119" spans="2:4" ht="15">
      <c r="B119" s="490" t="s">
        <v>183</v>
      </c>
      <c r="C119" s="490"/>
      <c r="D119" s="490"/>
    </row>
    <row r="120" spans="2:4" ht="15">
      <c r="B120" s="432"/>
      <c r="C120" s="436"/>
      <c r="D120" s="436"/>
    </row>
    <row r="121" spans="2:4" ht="15">
      <c r="B121" s="432"/>
      <c r="C121" s="425"/>
      <c r="D121" s="425"/>
    </row>
    <row r="122" spans="2:4" ht="15">
      <c r="B122" s="432"/>
      <c r="C122" s="422"/>
      <c r="D122" s="422"/>
    </row>
    <row r="123" spans="2:4" ht="15">
      <c r="B123" s="432"/>
      <c r="C123" s="432"/>
      <c r="D123" s="432"/>
    </row>
    <row r="124" spans="2:4" ht="15">
      <c r="B124" s="432"/>
      <c r="C124" s="424"/>
      <c r="D124" s="424"/>
    </row>
    <row r="125" spans="2:4" ht="15">
      <c r="B125" s="432"/>
      <c r="C125" s="432"/>
      <c r="D125" s="432"/>
    </row>
    <row r="126" spans="2:4" ht="15">
      <c r="B126" s="432"/>
      <c r="C126" s="432"/>
      <c r="D126" s="432"/>
    </row>
    <row r="127" spans="2:4" ht="15">
      <c r="B127" s="432"/>
      <c r="C127" s="432"/>
      <c r="D127" s="432"/>
    </row>
    <row r="128" spans="2:4" ht="15">
      <c r="B128" s="432"/>
      <c r="C128" s="432"/>
      <c r="D128" s="432"/>
    </row>
    <row r="129" spans="2:4" ht="15">
      <c r="B129" s="432"/>
      <c r="C129" s="432"/>
      <c r="D129" s="432"/>
    </row>
    <row r="130" spans="2:4" ht="15">
      <c r="B130" s="432"/>
      <c r="C130" s="432"/>
      <c r="D130" s="432"/>
    </row>
    <row r="131" spans="2:4" ht="15">
      <c r="B131" s="432"/>
      <c r="C131" s="432"/>
      <c r="D131" s="432"/>
    </row>
    <row r="132" spans="2:4" ht="15">
      <c r="B132" s="432"/>
      <c r="C132" s="432"/>
      <c r="D132" s="432"/>
    </row>
    <row r="133" spans="2:4" ht="15">
      <c r="B133" s="432"/>
      <c r="C133" s="432"/>
      <c r="D133" s="432"/>
    </row>
    <row r="134" spans="2:4" ht="15">
      <c r="B134" s="432"/>
      <c r="C134" s="432"/>
      <c r="D134" s="432"/>
    </row>
    <row r="453" ht="15">
      <c r="D453" s="114"/>
    </row>
  </sheetData>
  <sheetProtection/>
  <mergeCells count="14">
    <mergeCell ref="D78:D80"/>
    <mergeCell ref="C113:C114"/>
    <mergeCell ref="D113:D114"/>
    <mergeCell ref="B57:B58"/>
    <mergeCell ref="C57:C58"/>
    <mergeCell ref="D57:D58"/>
    <mergeCell ref="B118:D118"/>
    <mergeCell ref="B119:D119"/>
    <mergeCell ref="B11:B13"/>
    <mergeCell ref="C11:C13"/>
    <mergeCell ref="D11:D13"/>
    <mergeCell ref="B113:B114"/>
    <mergeCell ref="B78:B80"/>
    <mergeCell ref="C78:C80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2017-07-12T14:54:37Z</cp:lastPrinted>
  <dcterms:created xsi:type="dcterms:W3CDTF">2012-08-14T20:42:27Z</dcterms:created>
  <dcterms:modified xsi:type="dcterms:W3CDTF">2017-08-08T17:10:12Z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