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'DGRGL-C5'!$B$1:$D$118</definedName>
    <definedName name="_xlnm.Print_Area" localSheetId="9">'DGRGL-C6'!$A$1:$D$176</definedName>
    <definedName name="_xlnm.Print_Area" localSheetId="10">'DGRGL-C7'!$B$5:$N$39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'DGRGL-C7'!$B$50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<sst xmlns="http://schemas.openxmlformats.org/spreadsheetml/2006/main" count="549" uniqueCount="333">
  <si>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</si>
  <si>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</si>
  <si>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</si>
  <si>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</si>
  <si>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</si>
  <si>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</si>
  <si>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</si>
  <si>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</si>
  <si>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</si>
  <si>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</si>
  <si>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</si>
  <si>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</si>
  <si>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</si>
  <si>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</si>
  <si>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</si>
  <si>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</si>
  <si>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</si>
  <si>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</si>
  <si>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</si>
  <si>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</si>
  <si>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</si>
  <si>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</si>
  <si>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</si>
  <si>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</si>
  <si>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</si>
  <si>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</si>
  <si>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</si>
  <si>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</si>
  <si>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</si>
  <si>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</si>
  <si>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</si>
  <si>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</si>
  <si>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</si>
  <si>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</si>
  <si>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</si>
  <si>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</si>
  <si>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</si>
  <si>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</si>
  <si>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</si>
  <si>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</si>
  <si>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</si>
  <si>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</si>
  <si>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</si>
  <si>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</si>
  <si>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</si>
  <si>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</si>
  <si>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</si>
  <si>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</si>
  <si>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</si>
  <si>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</si>
  <si>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</si>
  <si>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</si>
  <si>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</si>
  <si>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</si>
  <si>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</si>
  <si>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</si>
  <si>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</si>
  <si>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</si>
  <si>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</si>
  <si>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</si>
  <si>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</si>
  <si>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</si>
  <si>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</si>
  <si>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</si>
  <si>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</si>
  <si>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</si>
  <si>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</si>
  <si>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</si>
  <si>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</si>
  <si>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</si>
  <si>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</si>
  <si>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</si>
  <si>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</si>
  <si>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</si>
  <si>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</si>
  <si>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</si>
  <si>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</si>
  <si>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</si>
  <si>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</si>
  <si>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</si>
  <si>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</si>
  <si>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</si>
  <si>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</si>
  <si>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</si>
  <si>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</si>
  <si>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</si>
  <si>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</si>
  <si>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</si>
  <si>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</si>
  <si>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</si>
  <si>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</si>
  <si>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</si>
  <si>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</si>
  <si>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</si>
  <si>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</si>
  <si>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</si>
  <si>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</si>
  <si>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</si>
  <si>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</si>
  <si>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</si>
  <si>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</si>
  <si>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</si>
  <si>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</si>
  <si>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</si>
  <si>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</si>
  <si>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</si>
  <si>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</si>
  <si>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</si>
  <si>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</si>
  <si>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</si>
  <si>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</si>
  <si>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</si>
  <si>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</si>
  <si>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</si>
  <si>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</si>
  <si>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</si>
  <si>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</si>
  <si>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</si>
  <si>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</si>
  <si>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</si>
  <si>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</si>
  <si>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</si>
  <si>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</si>
  <si>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</si>
  <si>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</si>
  <si>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</si>
  <si>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</si>
  <si>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</si>
  <si>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</si>
  <si>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</si>
  <si>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</si>
  <si>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</si>
  <si>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</si>
  <si>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</si>
  <si>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</si>
  <si>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</si>
  <si>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</si>
  <si>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</si>
  <si>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</si>
  <si>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</si>
  <si>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</si>
  <si>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</si>
  <si>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</si>
  <si>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</si>
  <si>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</si>
  <si>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</si>
  <si>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</si>
  <si>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</si>
  <si>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</si>
  <si>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</si>
  <si>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</si>
  <si>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</si>
  <si>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</si>
  <si>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</si>
  <si>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</si>
  <si>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</si>
  <si>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</si>
  <si>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</si>
  <si>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</si>
  <si>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</si>
  <si>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</si>
  <si>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</si>
  <si>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</si>
  <si>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</si>
  <si>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</si>
  <si>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</si>
  <si>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</si>
  <si>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</si>
  <si>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</si>
  <si>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</si>
  <si>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</si>
  <si>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</si>
  <si>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San Luis</t>
  </si>
  <si>
    <t>Municipalidad Provincial del Callao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</si>
  <si>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</si>
  <si>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</si>
  <si>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</si>
  <si>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</si>
  <si>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</si>
  <si>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</si>
  <si>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Provincial de Huaral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</si>
  <si>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</si>
  <si>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</si>
  <si>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</si>
  <si>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</si>
  <si>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</si>
  <si>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</si>
  <si>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</si>
  <si>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</si>
  <si>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</si>
  <si>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</si>
  <si>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</si>
  <si>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</si>
  <si>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Tinyahuarco</t>
  </si>
  <si>
    <t>Municipalidad Distrital de Nuevo Imperial</t>
  </si>
  <si>
    <t>Municipalidad Provincial de Sechura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</si>
  <si>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</si>
  <si>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</si>
  <si>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</si>
  <si>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</si>
  <si>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</si>
  <si>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</si>
  <si>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</si>
  <si>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</si>
  <si>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</si>
  <si>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</si>
  <si>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</si>
  <si>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</si>
  <si>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</si>
  <si>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Huariaca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</si>
  <si>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</si>
  <si>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</si>
  <si>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</si>
  <si>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</si>
  <si>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</si>
  <si>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</si>
  <si>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</si>
  <si>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</si>
  <si>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</si>
  <si>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</si>
  <si>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</si>
  <si>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</si>
  <si>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</si>
  <si>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</si>
  <si>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</si>
  <si>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</si>
  <si>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</si>
  <si>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</si>
  <si>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</si>
  <si>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</si>
  <si>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</si>
  <si>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</si>
  <si>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</si>
  <si>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</si>
  <si>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</si>
  <si>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</si>
  <si>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</si>
  <si>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</si>
  <si>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</si>
  <si>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</si>
  <si>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</si>
  <si>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</si>
  <si>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</si>
  <si>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</si>
  <si>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</si>
  <si>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</si>
  <si>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</si>
  <si>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</si>
  <si>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</si>
  <si>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</si>
  <si>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</si>
  <si>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</si>
  <si>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</si>
  <si>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</si>
  <si>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</si>
  <si>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</si>
  <si>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</si>
  <si>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</si>
  <si>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</si>
  <si>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</si>
  <si>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</si>
  <si>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Gobierno Regional del Callao</t>
  </si>
  <si>
    <t>Gobierno Regional de Junín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</si>
  <si>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</si>
  <si>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</si>
  <si>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</si>
  <si>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</si>
  <si>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</si>
  <si>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Provincial de Cajamarca</t>
  </si>
  <si>
    <t>Municipalidad Distrital de La Unión</t>
  </si>
  <si>
    <t>Municipalidad Distrital de Pueblo Nuevo</t>
  </si>
  <si>
    <t>Banco Scotiabank</t>
  </si>
  <si>
    <t>BBVA Banco de Continental</t>
  </si>
  <si>
    <t>Municipalidad Distrital de los Baños del Inca</t>
  </si>
  <si>
    <t>Municipalidad Provincial de Acobamba</t>
  </si>
  <si>
    <t>Municipalidad Distrital de Coronel Gregorio Albarracín Lanchipa</t>
  </si>
  <si>
    <t>Municipalidad Distrital de Belén</t>
  </si>
  <si>
    <t>Municipalidad Distrital de Grocio Prado</t>
  </si>
  <si>
    <t>Gobierno Regional de Lima Provincias</t>
  </si>
  <si>
    <t>Municipalidad Distrital de San Marcos</t>
  </si>
  <si>
    <t>Municipalidad Distrital de Ite</t>
  </si>
  <si>
    <t>Municipalidad Distrital de San Juan Bautista</t>
  </si>
  <si>
    <t>Municipalidad Distrital de Salas</t>
  </si>
  <si>
    <t>Municipalidad Distrital de Pacanga</t>
  </si>
  <si>
    <t>Municipalidad Distrital de Yanacocha</t>
  </si>
  <si>
    <t>Universidad Nacional San Luis Gonzaga</t>
  </si>
  <si>
    <t>Municipalidad Distrital de la Perla</t>
  </si>
  <si>
    <t>Municipalidad Distrital de Livitaca</t>
  </si>
  <si>
    <t>Municipalidad Distrital de San Pedro de Chana</t>
  </si>
  <si>
    <t>Municipalidad Distrital de Constitución</t>
  </si>
  <si>
    <t>Municipalidad Distrital de Cachachi</t>
  </si>
  <si>
    <t>Municipalidad Distrital de Cajacay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</si>
  <si>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</si>
  <si>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</si>
  <si>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</si>
  <si>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</si>
  <si>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Distrital de Cachicadan</t>
  </si>
  <si>
    <t>Municipalidad Provincial de Chincha - Chincha Alta</t>
  </si>
  <si>
    <t>Municipalidad Distrital de Echarate</t>
  </si>
  <si>
    <t>Municipalidad Distrital de Paucarpata</t>
  </si>
  <si>
    <t>Municipalidad Distrital de Ventanilla</t>
  </si>
  <si>
    <t>Municipalidad Distrital de Dean Valdivia</t>
  </si>
  <si>
    <t>Municipalidad Distrital de El Tambo</t>
  </si>
  <si>
    <t>Gobierno Regional de Huancavelica</t>
  </si>
  <si>
    <t>Municipalidad Provincial de Jorge Basadre - Locumba</t>
  </si>
  <si>
    <t>Municipalidad Distrital de Hualgayoc</t>
  </si>
  <si>
    <t>Municipalidad Distrital de Cotaruse</t>
  </si>
  <si>
    <t>Municipalidad Distrital de Tiabaya</t>
  </si>
  <si>
    <t>Municipalidad Distrital de Villa Rica</t>
  </si>
  <si>
    <t>Municipalidad Distrital de Tumbaden</t>
  </si>
  <si>
    <t>Municipalidad Distrital de Lajas</t>
  </si>
  <si>
    <t>2022</t>
  </si>
  <si>
    <t>Municipalidad Distrital de Velille</t>
  </si>
  <si>
    <t>a/</t>
  </si>
  <si>
    <t>AL 31 DE MARZO DE 2023</t>
  </si>
  <si>
    <t>Al 31 de marzo de 2023</t>
  </si>
  <si>
    <t>Municipalidad Provincial de Santa - Chimbote</t>
  </si>
  <si>
    <t>Municipalidad Distrital de Querecotillo</t>
  </si>
  <si>
    <t>Municipalidad Provincial de Paucartambo</t>
  </si>
  <si>
    <t>Municipalidad Distrital de la Joya</t>
  </si>
  <si>
    <t xml:space="preserve">      con deuda menor a US$ 108 mil, se agrupan en "Otros" e incluye a 21 entidades.</t>
  </si>
  <si>
    <t>Municipalidad Provincial de San Miguel</t>
  </si>
  <si>
    <t>Municipalidad Provincial de San Ignacio</t>
  </si>
  <si>
    <t>Municipalidad Distrital de Tabaconas</t>
  </si>
  <si>
    <t>Municipalidad Distrital de Asunción</t>
  </si>
  <si>
    <t>Municipalidad Distrital de San Miguel de Cauri</t>
  </si>
  <si>
    <t>Municipalidad Distrital de Santo Domingo de los Olleros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</si>
  <si>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US$ 147 mil, se agrupa en "Otros" e incluye a 2 entidades.</t>
    </r>
  </si>
  <si>
    <t>Período: Desde abril 2023 al 2040</t>
  </si>
  <si>
    <t xml:space="preserve">          - Tipo de Cambio del 31 de marzo de 2023. </t>
  </si>
  <si>
    <t xml:space="preserve"> a/  Servicio proyectado a partir del mes de abril de 2023.</t>
  </si>
  <si>
    <t>SERVICIO ANUAL - POR TIPO DE DEUDA - PERÍODO: DESDE ABRIL 2023 AL 2040</t>
  </si>
  <si>
    <t>Mar 2023</t>
  </si>
</sst>
</file>

<file path=xl/styles.xml><?xml version="1.0" encoding="utf-8"?>
<styleSheet xmlns="http://schemas.openxmlformats.org/spreadsheetml/2006/main">
  <numFmts count="7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;[Red]\-#,##0.00000000000"/>
    <numFmt numFmtId="203" formatCode="#,##0.000000000000;[Red]\-#,##0.000000000000"/>
    <numFmt numFmtId="204" formatCode="#,##0.0"/>
    <numFmt numFmtId="205" formatCode="#,##0.00000"/>
    <numFmt numFmtId="206" formatCode="#,##0.000"/>
    <numFmt numFmtId="207" formatCode="#,##0.0000000"/>
    <numFmt numFmtId="208" formatCode="#,##0.00000000"/>
    <numFmt numFmtId="209" formatCode="#,##0.000000"/>
    <numFmt numFmtId="210" formatCode="#,##0.00000_ ;[Red]\-#,##0.00000\ "/>
    <numFmt numFmtId="211" formatCode="#,##0.0000000000_ ;[Red]\-#,##0.0000000000\ "/>
    <numFmt numFmtId="212" formatCode="#,##0.000;[Red]\-#,##0.000"/>
    <numFmt numFmtId="213" formatCode="#,##0.0000;[Red]\-#,##0.0000"/>
    <numFmt numFmtId="214" formatCode="#,##0.000000000000000_ ;[Red]\-#,##0.000000000000000\ "/>
    <numFmt numFmtId="215" formatCode="#,##0.00000000000000_ ;[Red]\-#,##0.00000000000000\ "/>
    <numFmt numFmtId="216" formatCode="#,##0.0000000000000_ ;[Red]\-#,##0.0000000000000\ "/>
    <numFmt numFmtId="217" formatCode="#,##0.000000000000_ ;[Red]\-#,##0.000000000000\ "/>
    <numFmt numFmtId="218" formatCode="#,##0.00000000000_ ;[Red]\-#,##0.00000000000\ "/>
    <numFmt numFmtId="219" formatCode="#,##0.000000000_ ;[Red]\-#,##0.000000000\ "/>
    <numFmt numFmtId="220" formatCode="#,##0.00000000_ ;[Red]\-#,##0.00000000\ "/>
    <numFmt numFmtId="221" formatCode="#,##0.0000000_ ;[Red]\-#,##0.0000000\ "/>
    <numFmt numFmtId="222" formatCode="#,##0.000000_ ;[Red]\-#,##0.000000\ "/>
    <numFmt numFmtId="223" formatCode="#,##0.0000"/>
    <numFmt numFmtId="224" formatCode="#,##0.000000000000000000_ ;[Red]\-#,##0.000000000000000000\ "/>
    <numFmt numFmtId="225" formatCode="#,##0.00000000000000000_ ;[Red]\-#,##0.00000000000000000\ "/>
    <numFmt numFmtId="226" formatCode="#,##0.0000000000000000_ ;[Red]\-#,##0.000000000000000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6.9"/>
      <color indexed="8"/>
      <name val="Arial"/>
      <family val="2"/>
    </font>
    <font>
      <b/>
      <sz val="7.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3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4" fontId="2" fillId="33" borderId="0" xfId="49" applyNumberFormat="1" applyFont="1" applyFill="1" applyBorder="1" applyAlignment="1">
      <alignment vertical="center"/>
    </xf>
    <xf numFmtId="204" fontId="6" fillId="33" borderId="25" xfId="49" applyNumberFormat="1" applyFont="1" applyFill="1" applyBorder="1" applyAlignment="1">
      <alignment vertical="center"/>
    </xf>
    <xf numFmtId="204" fontId="2" fillId="33" borderId="0" xfId="49" applyNumberFormat="1" applyFont="1" applyFill="1" applyBorder="1" applyAlignment="1">
      <alignment horizontal="right" vertical="center"/>
    </xf>
    <xf numFmtId="20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4" fontId="2" fillId="33" borderId="0" xfId="0" applyNumberFormat="1" applyFont="1" applyFill="1" applyBorder="1" applyAlignment="1">
      <alignment vertical="center"/>
    </xf>
    <xf numFmtId="20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4" fontId="6" fillId="33" borderId="26" xfId="49" applyNumberFormat="1" applyFont="1" applyFill="1" applyBorder="1" applyAlignment="1">
      <alignment horizontal="right" vertical="center" indent="2"/>
    </xf>
    <xf numFmtId="20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3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5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6" fontId="80" fillId="33" borderId="0" xfId="49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7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7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4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09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8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4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9" fontId="2" fillId="32" borderId="0" xfId="0" applyNumberFormat="1" applyFont="1" applyFill="1" applyAlignment="1">
      <alignment/>
    </xf>
    <xf numFmtId="205" fontId="2" fillId="32" borderId="0" xfId="0" applyNumberFormat="1" applyFont="1" applyFill="1" applyBorder="1" applyAlignment="1">
      <alignment vertical="center" readingOrder="1"/>
    </xf>
    <xf numFmtId="210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210" fontId="2" fillId="32" borderId="0" xfId="0" applyNumberFormat="1" applyFont="1" applyFill="1" applyBorder="1" applyAlignment="1">
      <alignment vertical="center" readingOrder="1"/>
    </xf>
    <xf numFmtId="192" fontId="2" fillId="33" borderId="0" xfId="0" applyNumberFormat="1" applyFont="1" applyFill="1" applyAlignment="1">
      <alignment/>
    </xf>
    <xf numFmtId="168" fontId="6" fillId="33" borderId="0" xfId="49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quotePrefix="1">
      <alignment horizontal="center" vertical="center"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0" borderId="0" xfId="46" applyFont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98" fillId="33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4" fillId="33" borderId="0" xfId="0" applyFont="1" applyFill="1" applyBorder="1" applyAlignment="1" applyProtection="1">
      <alignment horizontal="left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4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168" fontId="13" fillId="33" borderId="33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0.9782824548837797</c:v>
                </c:pt>
                <c:pt idx="1">
                  <c:v>0.021717545116220153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75"/>
          <c:y val="0.13875"/>
          <c:w val="0.62975"/>
          <c:h val="0.8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la Nación</c:v>
                </c:pt>
                <c:pt idx="5">
                  <c:v>Banco de Comercio</c:v>
                </c:pt>
                <c:pt idx="6">
                  <c:v>Banco Internacional de Reconstrucción y Fomento (BIRF)</c:v>
                </c:pt>
                <c:pt idx="7">
                  <c:v>Banco Pichincha</c:v>
                </c:pt>
                <c:pt idx="8">
                  <c:v>BBVA Banco Continental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0.8626943197447413</c:v>
                </c:pt>
                <c:pt idx="1">
                  <c:v>0.07539292958330324</c:v>
                </c:pt>
                <c:pt idx="2">
                  <c:v>0.028239382169385527</c:v>
                </c:pt>
                <c:pt idx="3">
                  <c:v>0.021237723385403612</c:v>
                </c:pt>
                <c:pt idx="4">
                  <c:v>0.006108252019356125</c:v>
                </c:pt>
                <c:pt idx="5">
                  <c:v>0.00579741838130282</c:v>
                </c:pt>
                <c:pt idx="6">
                  <c:v>0.0004798217308165409</c:v>
                </c:pt>
                <c:pt idx="7">
                  <c:v>4.8736258943824325E-05</c:v>
                </c:pt>
                <c:pt idx="8">
                  <c:v>1.4167267469227913E-06</c:v>
                </c:pt>
                <c:pt idx="9">
                  <c:v>0.9999999999999999</c:v>
                </c:pt>
              </c:numCache>
            </c:numRef>
          </c:val>
        </c:ser>
        <c:gapWidth val="100"/>
        <c:axId val="14157440"/>
        <c:axId val="60308097"/>
      </c:barChart>
      <c:catAx>
        <c:axId val="141574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08097"/>
        <c:crosses val="autoZero"/>
        <c:auto val="1"/>
        <c:lblOffset val="100"/>
        <c:tickLblSkip val="1"/>
        <c:noMultiLvlLbl val="0"/>
      </c:catAx>
      <c:valAx>
        <c:axId val="6030809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4157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0.624350663121009</c:v>
                </c:pt>
                <c:pt idx="1">
                  <c:v>0.374386824534443</c:v>
                </c:pt>
                <c:pt idx="2">
                  <c:v>0.0012625123445481991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Resumen!$B$37:$B$40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Resumen!$E$37:$E$40</c:f>
              <c:numCache>
                <c:ptCount val="4"/>
                <c:pt idx="0">
                  <c:v>0.6955625157544092</c:v>
                </c:pt>
                <c:pt idx="1">
                  <c:v>0.2695828194469687</c:v>
                </c:pt>
                <c:pt idx="2">
                  <c:v>0.019364016969677815</c:v>
                </c:pt>
                <c:pt idx="3">
                  <c:v>0.015490647828944295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Resumen!$B$47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Resumen!$B$49:$B$50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Resumen!$E$49:$E$50</c:f>
              <c:numCache>
                <c:ptCount val="2"/>
                <c:pt idx="0">
                  <c:v>0.9889294973502277</c:v>
                </c:pt>
                <c:pt idx="1">
                  <c:v>0.01107050264977229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725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Resumen!$E$28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Resumen!$B$29:$B$31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Resumen!$E$29:$E$31</c:f>
              <c:numCache>
                <c:ptCount val="3"/>
                <c:pt idx="0">
                  <c:v>0.8626943197480215</c:v>
                </c:pt>
                <c:pt idx="1">
                  <c:v>0.11558813513609852</c:v>
                </c:pt>
                <c:pt idx="2">
                  <c:v>0.021717545115880182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Resumen!$H$38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Resumen!$G$39:$G$53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Mar 2023</c:v>
                </c:pt>
              </c:strCache>
            </c:strRef>
          </c:cat>
          <c:val>
            <c:numRef>
              <c:f>Resumen!$H$39:$H$53</c:f>
              <c:numCache>
                <c:ptCount val="15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14.9630181</c:v>
                </c:pt>
                <c:pt idx="14">
                  <c:v>13.83553043</c:v>
                </c:pt>
              </c:numCache>
            </c:numRef>
          </c:val>
        </c:ser>
        <c:ser>
          <c:idx val="1"/>
          <c:order val="1"/>
          <c:tx>
            <c:strRef>
              <c:f>Resumen!$I$38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Resumen!$G$39:$G$53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Mar 2023</c:v>
                </c:pt>
              </c:strCache>
            </c:strRef>
          </c:cat>
          <c:val>
            <c:numRef>
              <c:f>Resumen!$I$39:$I$53</c:f>
              <c:numCache>
                <c:ptCount val="15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726.5431257600001</c:v>
                </c:pt>
                <c:pt idx="13">
                  <c:v>666.9443867900001</c:v>
                </c:pt>
                <c:pt idx="14">
                  <c:v>623.23142885</c:v>
                </c:pt>
              </c:numCache>
            </c:numRef>
          </c:val>
        </c:ser>
        <c:overlap val="-25"/>
        <c:axId val="5901962"/>
        <c:axId val="53117659"/>
      </c:barChart>
      <c:catAx>
        <c:axId val="5901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17659"/>
        <c:crosses val="autoZero"/>
        <c:auto val="1"/>
        <c:lblOffset val="100"/>
        <c:tickLblSkip val="1"/>
        <c:noMultiLvlLbl val="0"/>
      </c:catAx>
      <c:valAx>
        <c:axId val="53117659"/>
        <c:scaling>
          <c:orientation val="minMax"/>
        </c:scaling>
        <c:axPos val="l"/>
        <c:delete val="1"/>
        <c:majorTickMark val="out"/>
        <c:minorTickMark val="none"/>
        <c:tickLblPos val="nextTo"/>
        <c:crossAx val="5901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25"/>
          <c:y val="0.02875"/>
          <c:w val="0.799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'DGRGL-C7'!$B$15:$C$35</c:f>
              <c:multiLvlStrCache/>
            </c:multiLvlStrRef>
          </c:cat>
          <c:val>
            <c:numRef>
              <c:f>'DGRGL-C7'!$J$15:$J$32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'DGRGL-C7'!$B$15:$B$32</c:f>
              <c:numCache/>
            </c:numRef>
          </c:cat>
          <c:val>
            <c:numRef>
              <c:f>'DGRGL-C7'!$M$15:$M$32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'DGRGL-C7'!$B$15:$B$32</c:f>
              <c:numCache/>
            </c:numRef>
          </c:cat>
          <c:val>
            <c:numRef>
              <c:f>'DGRGL-C7'!$G$15:$G$32</c:f>
              <c:numCache/>
            </c:numRef>
          </c:val>
          <c:smooth val="0"/>
        </c:ser>
        <c:marker val="1"/>
        <c:axId val="8296884"/>
        <c:axId val="7563093"/>
      </c:lineChart>
      <c:catAx>
        <c:axId val="8296884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63093"/>
        <c:crosses val="autoZero"/>
        <c:auto val="1"/>
        <c:lblOffset val="100"/>
        <c:tickLblSkip val="2"/>
        <c:tickMarkSkip val="2"/>
        <c:noMultiLvlLbl val="0"/>
      </c:catAx>
      <c:valAx>
        <c:axId val="7563093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96884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139"/>
          <c:w val="0.2045"/>
          <c:h val="0.240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657225</xdr:colOff>
      <xdr:row>31</xdr:row>
      <xdr:rowOff>66675</xdr:rowOff>
    </xdr:to>
    <xdr:graphicFrame>
      <xdr:nvGraphicFramePr>
        <xdr:cNvPr id="1" name="4 Gráfico"/>
        <xdr:cNvGraphicFramePr/>
      </xdr:nvGraphicFramePr>
      <xdr:xfrm>
        <a:off x="10372725" y="2219325"/>
        <a:ext cx="73056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76200</xdr:colOff>
      <xdr:row>0</xdr:row>
      <xdr:rowOff>161925</xdr:rowOff>
    </xdr:from>
    <xdr:to>
      <xdr:col>9</xdr:col>
      <xdr:colOff>466725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8</xdr:col>
      <xdr:colOff>971550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1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0" t="s">
        <v>254</v>
      </c>
      <c r="C6" s="500"/>
      <c r="D6" s="500"/>
      <c r="E6" s="500"/>
      <c r="F6" s="500"/>
      <c r="G6" s="500"/>
      <c r="H6" s="500"/>
      <c r="I6" s="500"/>
      <c r="J6" s="500"/>
      <c r="K6" s="115"/>
      <c r="L6" s="115"/>
    </row>
    <row r="7" spans="2:12" ht="24.75" customHeight="1">
      <c r="B7" s="501" t="s">
        <v>314</v>
      </c>
      <c r="C7" s="501"/>
      <c r="D7" s="501"/>
      <c r="E7" s="501"/>
      <c r="F7" s="501"/>
      <c r="G7" s="501"/>
      <c r="H7" s="501"/>
      <c r="I7" s="501"/>
      <c r="J7" s="501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05" t="s">
        <v>52</v>
      </c>
      <c r="E9" s="505"/>
      <c r="F9" s="505"/>
      <c r="G9" s="505"/>
      <c r="H9" s="505"/>
      <c r="I9" s="505"/>
      <c r="J9" s="505"/>
      <c r="K9" s="115"/>
      <c r="L9" s="115"/>
    </row>
    <row r="10" spans="2:12" ht="19.5" customHeight="1">
      <c r="B10" s="115"/>
      <c r="C10" s="80"/>
      <c r="D10" s="503" t="s">
        <v>174</v>
      </c>
      <c r="E10" s="503"/>
      <c r="F10" s="503"/>
      <c r="G10" s="503"/>
      <c r="H10" s="503"/>
      <c r="I10" s="503"/>
      <c r="J10" s="503"/>
      <c r="K10" s="115"/>
      <c r="L10" s="115"/>
    </row>
    <row r="11" spans="2:10" ht="19.5" customHeight="1">
      <c r="B11" s="115"/>
      <c r="C11" s="80"/>
      <c r="D11" s="505" t="s">
        <v>175</v>
      </c>
      <c r="E11" s="505"/>
      <c r="F11" s="505"/>
      <c r="G11" s="505"/>
      <c r="H11" s="505"/>
      <c r="I11" s="505"/>
      <c r="J11" s="505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4" t="s">
        <v>125</v>
      </c>
      <c r="E13" s="504"/>
      <c r="F13" s="504"/>
      <c r="G13" s="504"/>
      <c r="H13" s="504"/>
      <c r="I13" s="504"/>
      <c r="J13" s="504"/>
      <c r="K13" s="455"/>
    </row>
    <row r="14" spans="2:11" ht="19.5" customHeight="1">
      <c r="B14" s="3" t="s">
        <v>18</v>
      </c>
      <c r="C14" s="3" t="s">
        <v>1</v>
      </c>
      <c r="D14" s="503" t="s">
        <v>79</v>
      </c>
      <c r="E14" s="503"/>
      <c r="F14" s="503"/>
      <c r="G14" s="503"/>
      <c r="H14" s="503"/>
      <c r="I14" s="503"/>
      <c r="J14" s="503"/>
      <c r="K14" s="455"/>
    </row>
    <row r="15" spans="2:11" ht="19.5" customHeight="1">
      <c r="B15" s="3" t="s">
        <v>19</v>
      </c>
      <c r="C15" s="3" t="s">
        <v>1</v>
      </c>
      <c r="D15" s="502" t="s">
        <v>54</v>
      </c>
      <c r="E15" s="502"/>
      <c r="F15" s="502"/>
      <c r="G15" s="502"/>
      <c r="H15" s="502"/>
      <c r="I15" s="502"/>
      <c r="J15" s="502"/>
      <c r="K15" s="455"/>
    </row>
    <row r="16" spans="2:11" ht="19.5" customHeight="1">
      <c r="B16" s="3" t="s">
        <v>20</v>
      </c>
      <c r="C16" s="3" t="s">
        <v>1</v>
      </c>
      <c r="D16" s="505" t="s">
        <v>102</v>
      </c>
      <c r="E16" s="505"/>
      <c r="F16" s="505"/>
      <c r="G16" s="505"/>
      <c r="H16" s="505"/>
      <c r="I16" s="505"/>
      <c r="J16" s="505"/>
      <c r="K16" s="455"/>
    </row>
    <row r="17" spans="2:11" ht="19.5" customHeight="1">
      <c r="B17" s="3" t="s">
        <v>21</v>
      </c>
      <c r="C17" s="3" t="s">
        <v>1</v>
      </c>
      <c r="D17" s="505" t="s">
        <v>84</v>
      </c>
      <c r="E17" s="505"/>
      <c r="F17" s="505"/>
      <c r="G17" s="505"/>
      <c r="H17" s="505"/>
      <c r="I17" s="505"/>
      <c r="J17" s="505"/>
      <c r="K17" s="455"/>
    </row>
    <row r="18" spans="2:11" ht="19.5" customHeight="1">
      <c r="B18" s="3" t="s">
        <v>22</v>
      </c>
      <c r="C18" s="3" t="s">
        <v>1</v>
      </c>
      <c r="D18" s="505" t="s">
        <v>101</v>
      </c>
      <c r="E18" s="505"/>
      <c r="F18" s="505"/>
      <c r="G18" s="505"/>
      <c r="H18" s="505"/>
      <c r="I18" s="505"/>
      <c r="J18" s="505"/>
      <c r="K18" s="455"/>
    </row>
    <row r="19" spans="2:11" ht="19.5" customHeight="1">
      <c r="B19" s="3" t="s">
        <v>100</v>
      </c>
      <c r="C19" s="3" t="s">
        <v>1</v>
      </c>
      <c r="D19" s="505" t="s">
        <v>331</v>
      </c>
      <c r="E19" s="505"/>
      <c r="F19" s="505"/>
      <c r="G19" s="505"/>
      <c r="H19" s="505"/>
      <c r="I19" s="505"/>
      <c r="J19" s="505"/>
      <c r="K19" s="505"/>
    </row>
  </sheetData>
  <sheetProtection/>
  <mergeCells count="12"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  <mergeCell ref="D10:J10"/>
    <mergeCell ref="D9:J9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197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259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29" t="str">
        <f>+'DGRGL-C1'!B9</f>
        <v>Al 31 de marzo de 2023</v>
      </c>
      <c r="C9" s="329"/>
      <c r="D9" s="274"/>
      <c r="E9" s="315">
        <f>+Portada!I34</f>
        <v>3.765</v>
      </c>
    </row>
    <row r="10" spans="2:4" ht="7.5" customHeight="1">
      <c r="B10" s="275"/>
      <c r="C10" s="275"/>
      <c r="D10" s="275"/>
    </row>
    <row r="11" spans="2:4" ht="12" customHeight="1">
      <c r="B11" s="578" t="s">
        <v>97</v>
      </c>
      <c r="C11" s="571" t="s">
        <v>53</v>
      </c>
      <c r="D11" s="574" t="s">
        <v>134</v>
      </c>
    </row>
    <row r="12" spans="2:4" ht="12" customHeight="1">
      <c r="B12" s="579"/>
      <c r="C12" s="572"/>
      <c r="D12" s="575"/>
    </row>
    <row r="13" spans="2:5" ht="12" customHeight="1">
      <c r="B13" s="580"/>
      <c r="C13" s="573"/>
      <c r="D13" s="576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112</v>
      </c>
      <c r="C15" s="95">
        <f>SUM(C17:C33)</f>
        <v>397753.17848</v>
      </c>
      <c r="D15" s="95">
        <f>SUM(D17:D33)</f>
        <v>1497540.7169800003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6" t="s">
        <v>221</v>
      </c>
      <c r="C17" s="358">
        <v>105038.87982</v>
      </c>
      <c r="D17" s="358">
        <f aca="true" t="shared" si="0" ref="D17:D22">ROUND(+C17*$E$9,5)</f>
        <v>395471.38252</v>
      </c>
      <c r="E17" s="193"/>
    </row>
    <row r="18" spans="2:5" ht="15.75" customHeight="1">
      <c r="B18" s="396" t="s">
        <v>98</v>
      </c>
      <c r="C18" s="358">
        <v>74771.62758</v>
      </c>
      <c r="D18" s="358">
        <f t="shared" si="0"/>
        <v>281515.17784</v>
      </c>
      <c r="E18" s="193"/>
    </row>
    <row r="19" spans="2:5" ht="15.75" customHeight="1">
      <c r="B19" s="396" t="s">
        <v>261</v>
      </c>
      <c r="C19" s="358">
        <v>51434.35093</v>
      </c>
      <c r="D19" s="358">
        <f t="shared" si="0"/>
        <v>193650.33125</v>
      </c>
      <c r="E19" s="193"/>
    </row>
    <row r="20" spans="2:5" ht="15.75" customHeight="1">
      <c r="B20" s="396" t="s">
        <v>242</v>
      </c>
      <c r="C20" s="358">
        <v>45212.76083</v>
      </c>
      <c r="D20" s="358">
        <f t="shared" si="0"/>
        <v>170226.04452</v>
      </c>
      <c r="E20" s="193"/>
    </row>
    <row r="21" spans="2:5" ht="15.75" customHeight="1">
      <c r="B21" s="396" t="s">
        <v>222</v>
      </c>
      <c r="C21" s="358">
        <v>29091.853280000003</v>
      </c>
      <c r="D21" s="358">
        <f t="shared" si="0"/>
        <v>109530.8276</v>
      </c>
      <c r="E21" s="193"/>
    </row>
    <row r="22" spans="2:5" ht="15.75" customHeight="1">
      <c r="B22" s="470" t="s">
        <v>262</v>
      </c>
      <c r="C22" s="358">
        <v>19282.90751</v>
      </c>
      <c r="D22" s="358">
        <f t="shared" si="0"/>
        <v>72600.14678</v>
      </c>
      <c r="E22" s="193"/>
    </row>
    <row r="23" spans="2:5" ht="15.75" customHeight="1">
      <c r="B23" s="396" t="s">
        <v>229</v>
      </c>
      <c r="C23" s="358">
        <v>16629.67769</v>
      </c>
      <c r="D23" s="358">
        <f aca="true" t="shared" si="1" ref="D23:D33">ROUND(+C23*$E$9,5)</f>
        <v>62610.7365</v>
      </c>
      <c r="E23" s="193"/>
    </row>
    <row r="24" spans="2:5" ht="15.75" customHeight="1">
      <c r="B24" s="396" t="s">
        <v>184</v>
      </c>
      <c r="C24" s="358">
        <v>13180.85072</v>
      </c>
      <c r="D24" s="358">
        <f t="shared" si="1"/>
        <v>49625.90296</v>
      </c>
      <c r="E24" s="193"/>
    </row>
    <row r="25" spans="2:5" ht="15.75" customHeight="1">
      <c r="B25" s="396" t="s">
        <v>223</v>
      </c>
      <c r="C25" s="358">
        <v>12036.92716</v>
      </c>
      <c r="D25" s="358">
        <f t="shared" si="1"/>
        <v>45319.03076</v>
      </c>
      <c r="E25" s="193"/>
    </row>
    <row r="26" spans="2:5" ht="15.75" customHeight="1">
      <c r="B26" s="396" t="s">
        <v>251</v>
      </c>
      <c r="C26" s="358">
        <v>9300.1305</v>
      </c>
      <c r="D26" s="358">
        <f t="shared" si="1"/>
        <v>35014.99133</v>
      </c>
      <c r="E26" s="193"/>
    </row>
    <row r="27" spans="2:5" ht="15.75" customHeight="1">
      <c r="B27" s="396" t="s">
        <v>278</v>
      </c>
      <c r="C27" s="358">
        <v>6327.13971</v>
      </c>
      <c r="D27" s="358">
        <f t="shared" si="1"/>
        <v>23821.68101</v>
      </c>
      <c r="E27" s="193"/>
    </row>
    <row r="28" spans="2:5" ht="15.75" customHeight="1">
      <c r="B28" s="396" t="s">
        <v>244</v>
      </c>
      <c r="C28" s="358">
        <v>5726.41814</v>
      </c>
      <c r="D28" s="358">
        <f t="shared" si="1"/>
        <v>21559.9643</v>
      </c>
      <c r="E28" s="193"/>
    </row>
    <row r="29" spans="2:5" ht="15.75" customHeight="1">
      <c r="B29" s="396" t="s">
        <v>243</v>
      </c>
      <c r="C29" s="358">
        <v>3147.00493</v>
      </c>
      <c r="D29" s="358">
        <f>ROUND(+C29*$E$9,5)</f>
        <v>11848.47356</v>
      </c>
      <c r="E29" s="193"/>
    </row>
    <row r="30" spans="2:5" ht="15.75" customHeight="1">
      <c r="B30" s="396" t="s">
        <v>303</v>
      </c>
      <c r="C30" s="358">
        <v>2651.6581</v>
      </c>
      <c r="D30" s="358">
        <f>ROUND(+C30*$E$9,5)</f>
        <v>9983.49275</v>
      </c>
      <c r="E30" s="193"/>
    </row>
    <row r="31" spans="2:5" ht="15.75" customHeight="1">
      <c r="B31" s="396" t="s">
        <v>123</v>
      </c>
      <c r="C31" s="358">
        <v>1988.6838799999998</v>
      </c>
      <c r="D31" s="358">
        <f t="shared" si="1"/>
        <v>7487.39481</v>
      </c>
      <c r="E31" s="193"/>
    </row>
    <row r="32" spans="2:5" ht="15.75" customHeight="1">
      <c r="B32" s="396" t="s">
        <v>227</v>
      </c>
      <c r="C32" s="358">
        <v>1932.3076600000002</v>
      </c>
      <c r="D32" s="358">
        <f t="shared" si="1"/>
        <v>7275.13834</v>
      </c>
      <c r="E32" s="193"/>
    </row>
    <row r="33" spans="2:5" ht="15.75" customHeight="1">
      <c r="B33" s="396" t="s">
        <v>215</v>
      </c>
      <c r="C33" s="358">
        <v>4E-05</v>
      </c>
      <c r="D33" s="358">
        <f t="shared" si="1"/>
        <v>0.00015</v>
      </c>
      <c r="E33" s="193"/>
    </row>
    <row r="34" spans="2:5" ht="12" customHeight="1">
      <c r="B34" s="471"/>
      <c r="C34" s="359"/>
      <c r="D34" s="359"/>
      <c r="E34" s="193"/>
    </row>
    <row r="35" spans="2:5" ht="20.25" customHeight="1">
      <c r="B35" s="472" t="s">
        <v>113</v>
      </c>
      <c r="C35" s="95">
        <f>SUM(C37:C123)</f>
        <v>231456.82443999997</v>
      </c>
      <c r="D35" s="95">
        <f>SUM(D37:D123)</f>
        <v>871434.9440499999</v>
      </c>
      <c r="E35" s="193"/>
    </row>
    <row r="36" spans="2:5" ht="7.5" customHeight="1">
      <c r="B36" s="473"/>
      <c r="C36" s="95"/>
      <c r="D36" s="95"/>
      <c r="E36" s="193"/>
    </row>
    <row r="37" spans="2:5" ht="15.75" customHeight="1">
      <c r="B37" s="470" t="s">
        <v>171</v>
      </c>
      <c r="C37" s="358">
        <v>79856.25216</v>
      </c>
      <c r="D37" s="358">
        <f aca="true" t="shared" si="2" ref="D37:D43">ROUND(+C37*$E$9,5)</f>
        <v>300658.78938</v>
      </c>
      <c r="E37" s="193"/>
    </row>
    <row r="38" spans="2:5" ht="15.75" customHeight="1">
      <c r="B38" s="470" t="s">
        <v>206</v>
      </c>
      <c r="C38" s="358">
        <v>11494.56049</v>
      </c>
      <c r="D38" s="358">
        <f t="shared" si="2"/>
        <v>43277.02024</v>
      </c>
      <c r="E38" s="193"/>
    </row>
    <row r="39" spans="2:5" ht="15.75" customHeight="1">
      <c r="B39" s="470" t="s">
        <v>287</v>
      </c>
      <c r="C39" s="358">
        <v>8967.65442</v>
      </c>
      <c r="D39" s="358">
        <f t="shared" si="2"/>
        <v>33763.21889</v>
      </c>
      <c r="E39" s="193"/>
    </row>
    <row r="40" spans="2:5" ht="15.75" customHeight="1">
      <c r="B40" s="470" t="s">
        <v>300</v>
      </c>
      <c r="C40" s="358">
        <v>8644.76087</v>
      </c>
      <c r="D40" s="358">
        <f t="shared" si="2"/>
        <v>32547.52468</v>
      </c>
      <c r="E40" s="193"/>
    </row>
    <row r="41" spans="2:5" ht="15.75" customHeight="1">
      <c r="B41" s="470" t="s">
        <v>275</v>
      </c>
      <c r="C41" s="358">
        <v>5699.61972</v>
      </c>
      <c r="D41" s="358">
        <f t="shared" si="2"/>
        <v>21459.06825</v>
      </c>
      <c r="E41" s="193"/>
    </row>
    <row r="42" spans="2:5" ht="15.75" customHeight="1">
      <c r="B42" s="470" t="s">
        <v>279</v>
      </c>
      <c r="C42" s="358">
        <v>5545.022690000001</v>
      </c>
      <c r="D42" s="358">
        <f t="shared" si="2"/>
        <v>20877.01043</v>
      </c>
      <c r="E42" s="193"/>
    </row>
    <row r="43" spans="2:5" ht="15.75" customHeight="1">
      <c r="B43" s="470" t="s">
        <v>196</v>
      </c>
      <c r="C43" s="358">
        <v>5070.574070000001</v>
      </c>
      <c r="D43" s="358">
        <f t="shared" si="2"/>
        <v>19090.71137</v>
      </c>
      <c r="E43" s="193"/>
    </row>
    <row r="44" spans="2:5" ht="15.75" customHeight="1">
      <c r="B44" s="470" t="s">
        <v>270</v>
      </c>
      <c r="C44" s="358">
        <v>4934.17358</v>
      </c>
      <c r="D44" s="358">
        <f aca="true" t="shared" si="3" ref="D44:D75">ROUND(+C44*$E$9,5)</f>
        <v>18577.16353</v>
      </c>
      <c r="E44" s="193"/>
    </row>
    <row r="45" spans="2:5" ht="15.75" customHeight="1">
      <c r="B45" s="470" t="s">
        <v>299</v>
      </c>
      <c r="C45" s="358">
        <v>4751.34619</v>
      </c>
      <c r="D45" s="358">
        <f t="shared" si="3"/>
        <v>17888.81841</v>
      </c>
      <c r="E45" s="193"/>
    </row>
    <row r="46" spans="2:5" ht="15.75" customHeight="1">
      <c r="B46" s="470" t="s">
        <v>214</v>
      </c>
      <c r="C46" s="358">
        <v>4431.23287</v>
      </c>
      <c r="D46" s="358">
        <f t="shared" si="3"/>
        <v>16683.59176</v>
      </c>
      <c r="E46" s="193"/>
    </row>
    <row r="47" spans="2:5" ht="15.75" customHeight="1">
      <c r="B47" s="470" t="s">
        <v>266</v>
      </c>
      <c r="C47" s="358">
        <v>3909.20796</v>
      </c>
      <c r="D47" s="358">
        <f t="shared" si="3"/>
        <v>14718.16797</v>
      </c>
      <c r="E47" s="193"/>
    </row>
    <row r="48" spans="2:5" ht="15.75" customHeight="1">
      <c r="B48" s="470" t="s">
        <v>187</v>
      </c>
      <c r="C48" s="358">
        <v>3507.9469900000004</v>
      </c>
      <c r="D48" s="358">
        <f t="shared" si="3"/>
        <v>13207.42042</v>
      </c>
      <c r="E48" s="193"/>
    </row>
    <row r="49" spans="2:5" ht="15.75" customHeight="1">
      <c r="B49" s="470" t="s">
        <v>268</v>
      </c>
      <c r="C49" s="358">
        <v>3220.16286</v>
      </c>
      <c r="D49" s="358">
        <f t="shared" si="3"/>
        <v>12123.91317</v>
      </c>
      <c r="E49" s="193"/>
    </row>
    <row r="50" spans="2:5" ht="15.75" customHeight="1">
      <c r="B50" s="470" t="s">
        <v>185</v>
      </c>
      <c r="C50" s="358">
        <v>3168.20989</v>
      </c>
      <c r="D50" s="358">
        <f t="shared" si="3"/>
        <v>11928.31024</v>
      </c>
      <c r="E50" s="193"/>
    </row>
    <row r="51" spans="2:5" ht="15.75" customHeight="1">
      <c r="B51" s="470" t="s">
        <v>189</v>
      </c>
      <c r="C51" s="358">
        <v>3102.0635899999997</v>
      </c>
      <c r="D51" s="358">
        <f t="shared" si="3"/>
        <v>11679.26942</v>
      </c>
      <c r="E51" s="193"/>
    </row>
    <row r="52" spans="2:5" ht="15.75" customHeight="1">
      <c r="B52" s="470" t="s">
        <v>245</v>
      </c>
      <c r="C52" s="358">
        <v>2816.4556000000002</v>
      </c>
      <c r="D52" s="358">
        <f t="shared" si="3"/>
        <v>10603.95533</v>
      </c>
      <c r="E52" s="193"/>
    </row>
    <row r="53" spans="2:5" ht="15.75" customHeight="1">
      <c r="B53" s="470" t="s">
        <v>191</v>
      </c>
      <c r="C53" s="358">
        <v>2764.87965</v>
      </c>
      <c r="D53" s="358">
        <f t="shared" si="3"/>
        <v>10409.77188</v>
      </c>
      <c r="E53" s="193"/>
    </row>
    <row r="54" spans="2:5" ht="15.75" customHeight="1">
      <c r="B54" s="470" t="s">
        <v>277</v>
      </c>
      <c r="C54" s="358">
        <v>2758.4848199999997</v>
      </c>
      <c r="D54" s="358">
        <f t="shared" si="3"/>
        <v>10385.69535</v>
      </c>
      <c r="E54" s="193"/>
    </row>
    <row r="55" spans="2:5" ht="15.75" customHeight="1">
      <c r="B55" s="470" t="s">
        <v>280</v>
      </c>
      <c r="C55" s="358">
        <v>2593.38065</v>
      </c>
      <c r="D55" s="358">
        <f t="shared" si="3"/>
        <v>9764.07815</v>
      </c>
      <c r="E55" s="193"/>
    </row>
    <row r="56" spans="2:5" ht="15.75" customHeight="1">
      <c r="B56" s="470" t="s">
        <v>186</v>
      </c>
      <c r="C56" s="358">
        <v>2508.7513900000004</v>
      </c>
      <c r="D56" s="358">
        <f t="shared" si="3"/>
        <v>9445.44898</v>
      </c>
      <c r="E56" s="193"/>
    </row>
    <row r="57" spans="2:5" ht="15.75" customHeight="1">
      <c r="B57" s="470" t="s">
        <v>307</v>
      </c>
      <c r="C57" s="358">
        <v>2415.20398</v>
      </c>
      <c r="D57" s="358">
        <f t="shared" si="3"/>
        <v>9093.24298</v>
      </c>
      <c r="E57" s="193"/>
    </row>
    <row r="58" spans="2:5" ht="15.75" customHeight="1">
      <c r="B58" s="470" t="s">
        <v>292</v>
      </c>
      <c r="C58" s="358">
        <v>2352.18776</v>
      </c>
      <c r="D58" s="358">
        <f t="shared" si="3"/>
        <v>8855.98692</v>
      </c>
      <c r="E58" s="193"/>
    </row>
    <row r="59" spans="2:5" ht="15.75" customHeight="1">
      <c r="B59" s="470" t="s">
        <v>195</v>
      </c>
      <c r="C59" s="358">
        <v>2282.7500099999997</v>
      </c>
      <c r="D59" s="358">
        <f t="shared" si="3"/>
        <v>8594.55379</v>
      </c>
      <c r="E59" s="193"/>
    </row>
    <row r="60" spans="2:5" ht="15.75" customHeight="1">
      <c r="B60" s="470" t="s">
        <v>190</v>
      </c>
      <c r="C60" s="358">
        <v>2186.9481800000003</v>
      </c>
      <c r="D60" s="358">
        <f t="shared" si="3"/>
        <v>8233.8599</v>
      </c>
      <c r="E60" s="193"/>
    </row>
    <row r="61" spans="2:5" ht="15.75" customHeight="1">
      <c r="B61" s="470" t="s">
        <v>305</v>
      </c>
      <c r="C61" s="358">
        <v>2112.07584</v>
      </c>
      <c r="D61" s="358">
        <f t="shared" si="3"/>
        <v>7951.96554</v>
      </c>
      <c r="E61" s="193"/>
    </row>
    <row r="62" spans="2:5" ht="15.75" customHeight="1">
      <c r="B62" s="470" t="s">
        <v>204</v>
      </c>
      <c r="C62" s="358">
        <v>2096.85073</v>
      </c>
      <c r="D62" s="358">
        <f t="shared" si="3"/>
        <v>7894.643</v>
      </c>
      <c r="E62" s="193"/>
    </row>
    <row r="63" spans="2:5" ht="15.75" customHeight="1">
      <c r="B63" s="470" t="s">
        <v>181</v>
      </c>
      <c r="C63" s="358">
        <v>2081.7612</v>
      </c>
      <c r="D63" s="358">
        <f t="shared" si="3"/>
        <v>7837.83092</v>
      </c>
      <c r="E63" s="193"/>
    </row>
    <row r="64" spans="2:5" ht="15.75" customHeight="1">
      <c r="B64" s="470" t="s">
        <v>273</v>
      </c>
      <c r="C64" s="358">
        <v>1883.50254</v>
      </c>
      <c r="D64" s="358">
        <f t="shared" si="3"/>
        <v>7091.38706</v>
      </c>
      <c r="E64" s="193"/>
    </row>
    <row r="65" spans="2:5" ht="15.75" customHeight="1">
      <c r="B65" s="470" t="s">
        <v>297</v>
      </c>
      <c r="C65" s="358">
        <v>1758.68796</v>
      </c>
      <c r="D65" s="358">
        <f t="shared" si="3"/>
        <v>6621.46017</v>
      </c>
      <c r="E65" s="193"/>
    </row>
    <row r="66" spans="2:5" ht="15.75" customHeight="1">
      <c r="B66" s="470" t="s">
        <v>296</v>
      </c>
      <c r="C66" s="358">
        <v>1679.0098799999998</v>
      </c>
      <c r="D66" s="358">
        <f t="shared" si="3"/>
        <v>6321.4722</v>
      </c>
      <c r="E66" s="193"/>
    </row>
    <row r="67" spans="2:5" ht="15.75" customHeight="1">
      <c r="B67" s="470" t="s">
        <v>288</v>
      </c>
      <c r="C67" s="358">
        <v>1613.5823500000001</v>
      </c>
      <c r="D67" s="358">
        <f t="shared" si="3"/>
        <v>6075.13755</v>
      </c>
      <c r="E67" s="193"/>
    </row>
    <row r="68" spans="2:5" ht="15.75" customHeight="1">
      <c r="B68" s="470" t="s">
        <v>316</v>
      </c>
      <c r="C68" s="358">
        <v>1602.44786</v>
      </c>
      <c r="D68" s="358">
        <f t="shared" si="3"/>
        <v>6033.21619</v>
      </c>
      <c r="E68" s="193"/>
    </row>
    <row r="69" spans="2:5" ht="15.75" customHeight="1">
      <c r="B69" s="470" t="s">
        <v>193</v>
      </c>
      <c r="C69" s="358">
        <v>1601.8102099999999</v>
      </c>
      <c r="D69" s="358">
        <f t="shared" si="3"/>
        <v>6030.81544</v>
      </c>
      <c r="E69" s="193"/>
    </row>
    <row r="70" spans="2:5" ht="15.75" customHeight="1">
      <c r="B70" s="470" t="s">
        <v>253</v>
      </c>
      <c r="C70" s="358">
        <v>1485.6023300000002</v>
      </c>
      <c r="D70" s="358">
        <f t="shared" si="3"/>
        <v>5593.29277</v>
      </c>
      <c r="E70" s="193"/>
    </row>
    <row r="71" spans="2:5" ht="15.75" customHeight="1">
      <c r="B71" s="470" t="s">
        <v>197</v>
      </c>
      <c r="C71" s="358">
        <v>1464.15309</v>
      </c>
      <c r="D71" s="358">
        <f t="shared" si="3"/>
        <v>5512.53638</v>
      </c>
      <c r="E71" s="193"/>
    </row>
    <row r="72" spans="2:5" ht="15.75" customHeight="1">
      <c r="B72" s="470" t="s">
        <v>276</v>
      </c>
      <c r="C72" s="358">
        <v>1449.27704</v>
      </c>
      <c r="D72" s="358">
        <f t="shared" si="3"/>
        <v>5456.52806</v>
      </c>
      <c r="E72" s="193"/>
    </row>
    <row r="73" spans="2:5" ht="15.75" customHeight="1">
      <c r="B73" s="470" t="s">
        <v>308</v>
      </c>
      <c r="C73" s="358">
        <v>1375.04727</v>
      </c>
      <c r="D73" s="358">
        <f t="shared" si="3"/>
        <v>5177.05297</v>
      </c>
      <c r="E73" s="193"/>
    </row>
    <row r="74" spans="2:5" ht="15.75" customHeight="1">
      <c r="B74" s="470" t="s">
        <v>301</v>
      </c>
      <c r="C74" s="358">
        <v>1366.96355</v>
      </c>
      <c r="D74" s="358">
        <f t="shared" si="3"/>
        <v>5146.61777</v>
      </c>
      <c r="E74" s="193"/>
    </row>
    <row r="75" spans="2:5" ht="15.75" customHeight="1">
      <c r="B75" s="470" t="s">
        <v>274</v>
      </c>
      <c r="C75" s="358">
        <v>1345.4224199999999</v>
      </c>
      <c r="D75" s="358">
        <f t="shared" si="3"/>
        <v>5065.51541</v>
      </c>
      <c r="E75" s="193"/>
    </row>
    <row r="76" spans="2:5" ht="15.75" customHeight="1">
      <c r="B76" s="470" t="s">
        <v>293</v>
      </c>
      <c r="C76" s="358">
        <v>1312.5035500000001</v>
      </c>
      <c r="D76" s="358">
        <f aca="true" t="shared" si="4" ref="D76:D107">ROUND(+C76*$E$9,5)</f>
        <v>4941.57587</v>
      </c>
      <c r="E76" s="193"/>
    </row>
    <row r="77" spans="2:5" ht="15.75" customHeight="1">
      <c r="B77" s="470" t="s">
        <v>306</v>
      </c>
      <c r="C77" s="358">
        <v>1255.58575</v>
      </c>
      <c r="D77" s="358">
        <f t="shared" si="4"/>
        <v>4727.28035</v>
      </c>
      <c r="E77" s="193"/>
    </row>
    <row r="78" spans="2:5" ht="15.75" customHeight="1">
      <c r="B78" s="470" t="s">
        <v>203</v>
      </c>
      <c r="C78" s="358">
        <v>1240.54624</v>
      </c>
      <c r="D78" s="358">
        <f t="shared" si="4"/>
        <v>4670.65659</v>
      </c>
      <c r="E78" s="193"/>
    </row>
    <row r="79" spans="2:5" ht="15.75" customHeight="1">
      <c r="B79" s="470" t="s">
        <v>290</v>
      </c>
      <c r="C79" s="358">
        <v>1198.687</v>
      </c>
      <c r="D79" s="358">
        <f t="shared" si="4"/>
        <v>4513.05656</v>
      </c>
      <c r="E79" s="193"/>
    </row>
    <row r="80" spans="2:5" ht="15.75" customHeight="1">
      <c r="B80" s="470" t="s">
        <v>317</v>
      </c>
      <c r="C80" s="358">
        <v>1128.5602900000001</v>
      </c>
      <c r="D80" s="358">
        <f t="shared" si="4"/>
        <v>4249.02949</v>
      </c>
      <c r="E80" s="193"/>
    </row>
    <row r="81" spans="2:5" ht="15.75" customHeight="1">
      <c r="B81" s="470" t="s">
        <v>289</v>
      </c>
      <c r="C81" s="358">
        <v>1119.9618899999998</v>
      </c>
      <c r="D81" s="358">
        <f t="shared" si="4"/>
        <v>4216.65652</v>
      </c>
      <c r="E81" s="193"/>
    </row>
    <row r="82" spans="2:5" ht="15.75" customHeight="1">
      <c r="B82" s="470" t="s">
        <v>281</v>
      </c>
      <c r="C82" s="358">
        <v>1106.97092</v>
      </c>
      <c r="D82" s="358">
        <f t="shared" si="4"/>
        <v>4167.74551</v>
      </c>
      <c r="E82" s="193"/>
    </row>
    <row r="83" spans="2:5" ht="15.75" customHeight="1">
      <c r="B83" s="470" t="s">
        <v>194</v>
      </c>
      <c r="C83" s="358">
        <v>1003.9904200000001</v>
      </c>
      <c r="D83" s="358">
        <f t="shared" si="4"/>
        <v>3780.02393</v>
      </c>
      <c r="E83" s="193"/>
    </row>
    <row r="84" spans="2:5" ht="15.75" customHeight="1">
      <c r="B84" s="470" t="s">
        <v>304</v>
      </c>
      <c r="C84" s="358">
        <v>986.12289</v>
      </c>
      <c r="D84" s="358">
        <f t="shared" si="4"/>
        <v>3712.75268</v>
      </c>
      <c r="E84" s="193"/>
    </row>
    <row r="85" spans="2:5" ht="15.75" customHeight="1">
      <c r="B85" s="470" t="s">
        <v>228</v>
      </c>
      <c r="C85" s="358">
        <v>958.35009</v>
      </c>
      <c r="D85" s="358">
        <f t="shared" si="4"/>
        <v>3608.18809</v>
      </c>
      <c r="E85" s="193"/>
    </row>
    <row r="86" spans="2:5" ht="15.75" customHeight="1">
      <c r="B86" s="470" t="s">
        <v>312</v>
      </c>
      <c r="C86" s="358">
        <v>950.67683</v>
      </c>
      <c r="D86" s="358">
        <f t="shared" si="4"/>
        <v>3579.29826</v>
      </c>
      <c r="E86" s="193"/>
    </row>
    <row r="87" spans="2:5" ht="15.75" customHeight="1">
      <c r="B87" s="470" t="s">
        <v>208</v>
      </c>
      <c r="C87" s="358">
        <v>690.63418</v>
      </c>
      <c r="D87" s="358">
        <f t="shared" si="4"/>
        <v>2600.23769</v>
      </c>
      <c r="E87" s="193"/>
    </row>
    <row r="88" spans="2:5" ht="15.75" customHeight="1">
      <c r="B88" s="470" t="s">
        <v>198</v>
      </c>
      <c r="C88" s="358">
        <v>661.60905</v>
      </c>
      <c r="D88" s="358">
        <f t="shared" si="4"/>
        <v>2490.95807</v>
      </c>
      <c r="E88" s="193"/>
    </row>
    <row r="89" spans="2:5" ht="15.75" customHeight="1">
      <c r="B89" s="470" t="s">
        <v>270</v>
      </c>
      <c r="C89" s="358">
        <v>635.52153</v>
      </c>
      <c r="D89" s="358">
        <f t="shared" si="4"/>
        <v>2392.73856</v>
      </c>
      <c r="E89" s="193"/>
    </row>
    <row r="90" spans="2:5" ht="15.75" customHeight="1">
      <c r="B90" s="470" t="s">
        <v>318</v>
      </c>
      <c r="C90" s="358">
        <v>623.893</v>
      </c>
      <c r="D90" s="358">
        <f t="shared" si="4"/>
        <v>2348.95715</v>
      </c>
      <c r="E90" s="193"/>
    </row>
    <row r="91" spans="2:5" ht="15.75" customHeight="1">
      <c r="B91" s="470" t="s">
        <v>269</v>
      </c>
      <c r="C91" s="358">
        <v>623.29753</v>
      </c>
      <c r="D91" s="358">
        <f t="shared" si="4"/>
        <v>2346.7152</v>
      </c>
      <c r="E91" s="193"/>
    </row>
    <row r="92" spans="2:5" ht="15.75" customHeight="1">
      <c r="B92" s="470" t="s">
        <v>199</v>
      </c>
      <c r="C92" s="358">
        <v>609.61397</v>
      </c>
      <c r="D92" s="358">
        <f t="shared" si="4"/>
        <v>2295.1966</v>
      </c>
      <c r="E92" s="193"/>
    </row>
    <row r="93" spans="2:5" ht="15.75" customHeight="1">
      <c r="B93" s="470" t="s">
        <v>282</v>
      </c>
      <c r="C93" s="358">
        <v>573.6618000000001</v>
      </c>
      <c r="D93" s="358">
        <f t="shared" si="4"/>
        <v>2159.83668</v>
      </c>
      <c r="E93" s="193"/>
    </row>
    <row r="94" spans="2:5" ht="15.75" customHeight="1">
      <c r="B94" s="470" t="s">
        <v>302</v>
      </c>
      <c r="C94" s="358">
        <v>572.22052</v>
      </c>
      <c r="D94" s="358">
        <f t="shared" si="4"/>
        <v>2154.41026</v>
      </c>
      <c r="E94" s="193"/>
    </row>
    <row r="95" spans="2:5" ht="15.75" customHeight="1">
      <c r="B95" s="470" t="s">
        <v>188</v>
      </c>
      <c r="C95" s="358">
        <v>553.90684</v>
      </c>
      <c r="D95" s="358">
        <f t="shared" si="4"/>
        <v>2085.45925</v>
      </c>
      <c r="E95" s="193"/>
    </row>
    <row r="96" spans="2:5" ht="15.75" customHeight="1">
      <c r="B96" s="470" t="s">
        <v>294</v>
      </c>
      <c r="C96" s="358">
        <v>536.54108</v>
      </c>
      <c r="D96" s="358">
        <f t="shared" si="4"/>
        <v>2020.07717</v>
      </c>
      <c r="E96" s="193"/>
    </row>
    <row r="97" spans="2:5" ht="15.75" customHeight="1">
      <c r="B97" s="470" t="s">
        <v>172</v>
      </c>
      <c r="C97" s="358">
        <v>522.50842</v>
      </c>
      <c r="D97" s="358">
        <f t="shared" si="4"/>
        <v>1967.2442</v>
      </c>
      <c r="E97" s="193"/>
    </row>
    <row r="98" spans="2:5" ht="15.75" customHeight="1">
      <c r="B98" s="470" t="s">
        <v>291</v>
      </c>
      <c r="C98" s="358">
        <v>515.41521</v>
      </c>
      <c r="D98" s="358">
        <f t="shared" si="4"/>
        <v>1940.53827</v>
      </c>
      <c r="E98" s="193"/>
    </row>
    <row r="99" spans="2:5" ht="15.75" customHeight="1">
      <c r="B99" s="470" t="s">
        <v>298</v>
      </c>
      <c r="C99" s="358">
        <v>510.86415999999997</v>
      </c>
      <c r="D99" s="358">
        <f t="shared" si="4"/>
        <v>1923.40356</v>
      </c>
      <c r="E99" s="193"/>
    </row>
    <row r="100" spans="2:5" ht="15.75" customHeight="1">
      <c r="B100" s="470" t="s">
        <v>310</v>
      </c>
      <c r="C100" s="358">
        <v>504.14464000000004</v>
      </c>
      <c r="D100" s="358">
        <f t="shared" si="4"/>
        <v>1898.10457</v>
      </c>
      <c r="E100" s="193"/>
    </row>
    <row r="101" spans="2:5" ht="15.75" customHeight="1">
      <c r="B101" s="470" t="s">
        <v>219</v>
      </c>
      <c r="C101" s="358">
        <v>501.32412</v>
      </c>
      <c r="D101" s="358">
        <f t="shared" si="4"/>
        <v>1887.48531</v>
      </c>
      <c r="E101" s="193"/>
    </row>
    <row r="102" spans="2:5" ht="15.75" customHeight="1">
      <c r="B102" s="470" t="s">
        <v>217</v>
      </c>
      <c r="C102" s="358">
        <v>481.94182</v>
      </c>
      <c r="D102" s="358">
        <f t="shared" si="4"/>
        <v>1814.51095</v>
      </c>
      <c r="E102" s="193"/>
    </row>
    <row r="103" spans="2:5" ht="15.75" customHeight="1">
      <c r="B103" s="470" t="s">
        <v>200</v>
      </c>
      <c r="C103" s="358">
        <v>456.24109000000004</v>
      </c>
      <c r="D103" s="358">
        <f t="shared" si="4"/>
        <v>1717.7477</v>
      </c>
      <c r="E103" s="193"/>
    </row>
    <row r="104" spans="2:5" ht="15.75" customHeight="1">
      <c r="B104" s="470" t="s">
        <v>210</v>
      </c>
      <c r="C104" s="358">
        <v>397.82538</v>
      </c>
      <c r="D104" s="358">
        <f t="shared" si="4"/>
        <v>1497.81256</v>
      </c>
      <c r="E104" s="193"/>
    </row>
    <row r="105" spans="2:5" ht="15.75" customHeight="1">
      <c r="B105" s="470" t="s">
        <v>283</v>
      </c>
      <c r="C105" s="358">
        <v>387.17751</v>
      </c>
      <c r="D105" s="358">
        <f t="shared" si="4"/>
        <v>1457.72333</v>
      </c>
      <c r="E105" s="193"/>
    </row>
    <row r="106" spans="2:5" ht="15.75" customHeight="1">
      <c r="B106" s="470" t="s">
        <v>209</v>
      </c>
      <c r="C106" s="358">
        <v>385.73476</v>
      </c>
      <c r="D106" s="358">
        <f t="shared" si="4"/>
        <v>1452.29137</v>
      </c>
      <c r="E106" s="193"/>
    </row>
    <row r="107" spans="2:5" ht="15.75" customHeight="1">
      <c r="B107" s="470" t="s">
        <v>201</v>
      </c>
      <c r="C107" s="358">
        <v>368.51281</v>
      </c>
      <c r="D107" s="358">
        <f t="shared" si="4"/>
        <v>1387.45073</v>
      </c>
      <c r="E107" s="193"/>
    </row>
    <row r="108" spans="2:5" ht="15.75" customHeight="1">
      <c r="B108" s="470" t="s">
        <v>220</v>
      </c>
      <c r="C108" s="358">
        <v>366.14963</v>
      </c>
      <c r="D108" s="358">
        <f aca="true" t="shared" si="5" ref="D108:D123">ROUND(+C108*$E$9,5)</f>
        <v>1378.55336</v>
      </c>
      <c r="E108" s="193"/>
    </row>
    <row r="109" spans="2:5" ht="15.75" customHeight="1">
      <c r="B109" s="470" t="s">
        <v>252</v>
      </c>
      <c r="C109" s="358">
        <v>346.47082</v>
      </c>
      <c r="D109" s="358">
        <f t="shared" si="5"/>
        <v>1304.46264</v>
      </c>
      <c r="E109" s="193"/>
    </row>
    <row r="110" spans="2:5" ht="15.75" customHeight="1">
      <c r="B110" s="470" t="s">
        <v>319</v>
      </c>
      <c r="C110" s="358">
        <v>318.59884000000005</v>
      </c>
      <c r="D110" s="358">
        <f t="shared" si="5"/>
        <v>1199.52463</v>
      </c>
      <c r="E110" s="193"/>
    </row>
    <row r="111" spans="2:5" ht="15.75" customHeight="1">
      <c r="B111" s="470" t="s">
        <v>212</v>
      </c>
      <c r="C111" s="358">
        <v>290.49611</v>
      </c>
      <c r="D111" s="358">
        <f t="shared" si="5"/>
        <v>1093.71785</v>
      </c>
      <c r="E111" s="193"/>
    </row>
    <row r="112" spans="2:5" ht="15.75" customHeight="1">
      <c r="B112" s="470" t="s">
        <v>295</v>
      </c>
      <c r="C112" s="358">
        <v>273.94519</v>
      </c>
      <c r="D112" s="358">
        <f t="shared" si="5"/>
        <v>1031.40364</v>
      </c>
      <c r="E112" s="193"/>
    </row>
    <row r="113" spans="2:5" ht="15.75" customHeight="1">
      <c r="B113" s="470" t="s">
        <v>216</v>
      </c>
      <c r="C113" s="358">
        <v>234.68503</v>
      </c>
      <c r="D113" s="358">
        <f t="shared" si="5"/>
        <v>883.58914</v>
      </c>
      <c r="E113" s="193"/>
    </row>
    <row r="114" spans="2:5" ht="15.75" customHeight="1">
      <c r="B114" s="470" t="s">
        <v>202</v>
      </c>
      <c r="C114" s="358">
        <v>234.02670999999998</v>
      </c>
      <c r="D114" s="358">
        <f t="shared" si="5"/>
        <v>881.11056</v>
      </c>
      <c r="E114" s="193"/>
    </row>
    <row r="115" spans="2:5" ht="15.75" customHeight="1">
      <c r="B115" s="470" t="s">
        <v>230</v>
      </c>
      <c r="C115" s="358">
        <v>222.90594000000002</v>
      </c>
      <c r="D115" s="358">
        <f t="shared" si="5"/>
        <v>839.24086</v>
      </c>
      <c r="E115" s="193"/>
    </row>
    <row r="116" spans="2:5" ht="15.75" customHeight="1">
      <c r="B116" s="470" t="s">
        <v>284</v>
      </c>
      <c r="C116" s="358">
        <v>195.91723000000002</v>
      </c>
      <c r="D116" s="358">
        <f t="shared" si="5"/>
        <v>737.62837</v>
      </c>
      <c r="E116" s="193"/>
    </row>
    <row r="117" spans="2:5" ht="15.75" customHeight="1">
      <c r="B117" s="470" t="s">
        <v>218</v>
      </c>
      <c r="C117" s="358">
        <v>178.93079</v>
      </c>
      <c r="D117" s="358">
        <f t="shared" si="5"/>
        <v>673.67442</v>
      </c>
      <c r="E117" s="193"/>
    </row>
    <row r="118" spans="2:5" ht="15.75" customHeight="1">
      <c r="B118" s="470" t="s">
        <v>192</v>
      </c>
      <c r="C118" s="358">
        <v>175.67916</v>
      </c>
      <c r="D118" s="358">
        <f t="shared" si="5"/>
        <v>661.43204</v>
      </c>
      <c r="E118" s="193"/>
    </row>
    <row r="119" spans="2:5" ht="15.75" customHeight="1">
      <c r="B119" s="470" t="s">
        <v>211</v>
      </c>
      <c r="C119" s="358">
        <v>169.90934</v>
      </c>
      <c r="D119" s="358">
        <f t="shared" si="5"/>
        <v>639.70867</v>
      </c>
      <c r="E119" s="193"/>
    </row>
    <row r="120" spans="2:5" ht="15.75" customHeight="1">
      <c r="B120" s="470" t="s">
        <v>309</v>
      </c>
      <c r="C120" s="358">
        <v>153.91369</v>
      </c>
      <c r="D120" s="358">
        <f t="shared" si="5"/>
        <v>579.48504</v>
      </c>
      <c r="E120" s="193"/>
    </row>
    <row r="121" spans="2:5" ht="15.75" customHeight="1">
      <c r="B121" s="470" t="s">
        <v>205</v>
      </c>
      <c r="C121" s="358">
        <v>145.33228</v>
      </c>
      <c r="D121" s="358">
        <f t="shared" si="5"/>
        <v>547.17603</v>
      </c>
      <c r="E121" s="193"/>
    </row>
    <row r="122" spans="2:5" ht="15.75" customHeight="1">
      <c r="B122" s="470" t="s">
        <v>180</v>
      </c>
      <c r="C122" s="358">
        <v>108.27503</v>
      </c>
      <c r="D122" s="358">
        <f t="shared" si="5"/>
        <v>407.65549</v>
      </c>
      <c r="E122" s="193"/>
    </row>
    <row r="123" spans="2:6" s="180" customFormat="1" ht="15.75" customHeight="1">
      <c r="B123" s="470" t="s">
        <v>96</v>
      </c>
      <c r="C123" s="358">
        <v>769.0187000000001</v>
      </c>
      <c r="D123" s="358">
        <f t="shared" si="5"/>
        <v>2895.35541</v>
      </c>
      <c r="E123" s="193"/>
      <c r="F123" s="75"/>
    </row>
    <row r="124" spans="1:7" s="222" customFormat="1" ht="12" customHeight="1">
      <c r="A124" s="78"/>
      <c r="B124" s="470"/>
      <c r="C124" s="358"/>
      <c r="D124" s="358"/>
      <c r="E124" s="193"/>
      <c r="F124" s="75"/>
      <c r="G124" s="75"/>
    </row>
    <row r="125" spans="1:6" s="222" customFormat="1" ht="15.75" customHeight="1">
      <c r="A125" s="78"/>
      <c r="B125" s="102" t="s">
        <v>247</v>
      </c>
      <c r="C125" s="95">
        <f>SUM(C127:C128)</f>
        <v>804.3049</v>
      </c>
      <c r="D125" s="95">
        <f>SUM(D127:D128)</f>
        <v>3028.20795</v>
      </c>
      <c r="E125" s="193"/>
      <c r="F125" s="75"/>
    </row>
    <row r="126" spans="1:6" s="222" customFormat="1" ht="7.5" customHeight="1">
      <c r="A126" s="78"/>
      <c r="B126" s="103"/>
      <c r="C126" s="95"/>
      <c r="D126" s="104"/>
      <c r="E126" s="193"/>
      <c r="F126" s="75"/>
    </row>
    <row r="127" spans="1:6" s="222" customFormat="1" ht="15.75" customHeight="1">
      <c r="A127" s="78"/>
      <c r="B127" s="396" t="s">
        <v>246</v>
      </c>
      <c r="C127" s="358">
        <v>804.30484</v>
      </c>
      <c r="D127" s="360">
        <f>ROUND(+C127*$E$9,5)</f>
        <v>3028.20772</v>
      </c>
      <c r="E127" s="193"/>
      <c r="F127" s="75"/>
    </row>
    <row r="128" spans="1:6" s="222" customFormat="1" ht="15.75" customHeight="1">
      <c r="A128" s="78"/>
      <c r="B128" s="396" t="s">
        <v>285</v>
      </c>
      <c r="C128" s="358">
        <v>5.9999999999999995E-05</v>
      </c>
      <c r="D128" s="360">
        <f>ROUND(+C128*$E$9,5)</f>
        <v>0.00023</v>
      </c>
      <c r="E128" s="193"/>
      <c r="F128" s="75"/>
    </row>
    <row r="129" spans="1:6" s="222" customFormat="1" ht="16.5" customHeight="1">
      <c r="A129" s="78"/>
      <c r="B129" s="81"/>
      <c r="C129" s="359"/>
      <c r="D129" s="361"/>
      <c r="E129" s="193"/>
      <c r="F129" s="75"/>
    </row>
    <row r="130" spans="1:6" s="222" customFormat="1" ht="16.5" customHeight="1">
      <c r="A130" s="78"/>
      <c r="B130" s="563" t="s">
        <v>14</v>
      </c>
      <c r="C130" s="581">
        <f>+C35+C15+C125</f>
        <v>630014.30782</v>
      </c>
      <c r="D130" s="581">
        <f>+D35+D15+D125</f>
        <v>2372003.8689800003</v>
      </c>
      <c r="E130" s="193"/>
      <c r="F130" s="75"/>
    </row>
    <row r="131" spans="1:6" s="219" customFormat="1" ht="16.5" customHeight="1">
      <c r="A131" s="75"/>
      <c r="B131" s="564"/>
      <c r="C131" s="582"/>
      <c r="D131" s="582"/>
      <c r="E131" s="193"/>
      <c r="F131" s="75"/>
    </row>
    <row r="132" spans="1:6" s="219" customFormat="1" ht="7.5" customHeight="1">
      <c r="A132" s="75"/>
      <c r="B132" s="82"/>
      <c r="C132" s="83"/>
      <c r="D132" s="83"/>
      <c r="E132" s="193"/>
      <c r="F132" s="75"/>
    </row>
    <row r="133" spans="1:6" s="219" customFormat="1" ht="15" customHeight="1">
      <c r="A133" s="75"/>
      <c r="B133" s="79" t="s">
        <v>159</v>
      </c>
      <c r="C133" s="494"/>
      <c r="D133" s="192"/>
      <c r="E133" s="193"/>
      <c r="F133" s="75"/>
    </row>
    <row r="134" spans="1:6" s="220" customFormat="1" ht="15">
      <c r="A134" s="76"/>
      <c r="B134" s="79" t="s">
        <v>160</v>
      </c>
      <c r="C134" s="190"/>
      <c r="D134" s="191"/>
      <c r="E134" s="193"/>
      <c r="F134" s="75"/>
    </row>
    <row r="135" spans="1:6" s="219" customFormat="1" ht="15">
      <c r="A135" s="75"/>
      <c r="B135" s="84" t="s">
        <v>161</v>
      </c>
      <c r="C135" s="178"/>
      <c r="D135" s="114"/>
      <c r="E135" s="193"/>
      <c r="F135" s="75"/>
    </row>
    <row r="136" spans="1:6" s="221" customFormat="1" ht="15.75">
      <c r="A136" s="74"/>
      <c r="B136" s="84" t="s">
        <v>162</v>
      </c>
      <c r="C136" s="84"/>
      <c r="D136" s="84"/>
      <c r="E136" s="193"/>
      <c r="F136" s="75"/>
    </row>
    <row r="137" spans="1:6" s="221" customFormat="1" ht="15" customHeight="1">
      <c r="A137" s="74"/>
      <c r="B137" s="567" t="s">
        <v>320</v>
      </c>
      <c r="C137" s="567"/>
      <c r="D137" s="567"/>
      <c r="E137" s="193"/>
      <c r="F137" s="75"/>
    </row>
    <row r="138" spans="1:6" s="221" customFormat="1" ht="15" customHeight="1">
      <c r="A138" s="74"/>
      <c r="B138" s="577" t="s">
        <v>248</v>
      </c>
      <c r="C138" s="577"/>
      <c r="D138" s="577"/>
      <c r="E138" s="193"/>
      <c r="F138" s="75"/>
    </row>
    <row r="139" spans="1:6" s="221" customFormat="1" ht="15" customHeight="1">
      <c r="A139" s="74"/>
      <c r="B139" s="413"/>
      <c r="C139" s="414"/>
      <c r="D139" s="414"/>
      <c r="E139" s="193"/>
      <c r="F139" s="75"/>
    </row>
    <row r="140" spans="1:6" s="221" customFormat="1" ht="15.75">
      <c r="A140" s="74"/>
      <c r="B140" s="413"/>
      <c r="C140" s="415"/>
      <c r="D140" s="415"/>
      <c r="E140" s="193"/>
      <c r="F140" s="75"/>
    </row>
    <row r="141" spans="1:6" s="219" customFormat="1" ht="15" customHeight="1">
      <c r="A141" s="75"/>
      <c r="B141" s="416"/>
      <c r="C141" s="417"/>
      <c r="D141" s="417"/>
      <c r="E141" s="193"/>
      <c r="F141" s="75"/>
    </row>
    <row r="142" spans="1:6" s="219" customFormat="1" ht="15" customHeight="1">
      <c r="A142" s="75"/>
      <c r="B142" s="86" t="s">
        <v>108</v>
      </c>
      <c r="C142" s="93"/>
      <c r="D142" s="93"/>
      <c r="E142" s="193"/>
      <c r="F142" s="75"/>
    </row>
    <row r="143" spans="1:6" s="219" customFormat="1" ht="18">
      <c r="A143" s="75"/>
      <c r="B143" s="138" t="s">
        <v>259</v>
      </c>
      <c r="C143" s="94"/>
      <c r="D143" s="94"/>
      <c r="E143" s="193"/>
      <c r="F143" s="75"/>
    </row>
    <row r="144" spans="1:6" s="219" customFormat="1" ht="15" customHeight="1">
      <c r="A144" s="75"/>
      <c r="B144" s="357" t="s">
        <v>66</v>
      </c>
      <c r="C144" s="94"/>
      <c r="D144" s="94"/>
      <c r="E144" s="193"/>
      <c r="F144" s="75"/>
    </row>
    <row r="145" spans="1:5" s="219" customFormat="1" ht="15.75" customHeight="1">
      <c r="A145" s="75"/>
      <c r="B145" s="357" t="s">
        <v>101</v>
      </c>
      <c r="C145" s="94"/>
      <c r="D145" s="94"/>
      <c r="E145" s="193"/>
    </row>
    <row r="146" spans="1:5" s="219" customFormat="1" ht="15.75" customHeight="1">
      <c r="A146" s="75"/>
      <c r="B146" s="329" t="str">
        <f>+B9</f>
        <v>Al 31 de marzo de 2023</v>
      </c>
      <c r="C146" s="329"/>
      <c r="D146" s="93"/>
      <c r="E146" s="193"/>
    </row>
    <row r="147" spans="1:5" s="219" customFormat="1" ht="7.5" customHeight="1">
      <c r="A147" s="75"/>
      <c r="B147" s="259"/>
      <c r="C147" s="270"/>
      <c r="D147" s="270"/>
      <c r="E147" s="193"/>
    </row>
    <row r="148" spans="1:5" s="219" customFormat="1" ht="12" customHeight="1">
      <c r="A148" s="75"/>
      <c r="B148" s="568" t="s">
        <v>99</v>
      </c>
      <c r="C148" s="571" t="s">
        <v>53</v>
      </c>
      <c r="D148" s="574" t="s">
        <v>134</v>
      </c>
      <c r="E148" s="193"/>
    </row>
    <row r="149" spans="1:5" s="219" customFormat="1" ht="12" customHeight="1">
      <c r="A149" s="75"/>
      <c r="B149" s="569"/>
      <c r="C149" s="572"/>
      <c r="D149" s="575"/>
      <c r="E149" s="193"/>
    </row>
    <row r="150" spans="1:5" s="219" customFormat="1" ht="12" customHeight="1">
      <c r="A150" s="75"/>
      <c r="B150" s="570"/>
      <c r="C150" s="573"/>
      <c r="D150" s="576"/>
      <c r="E150" s="193"/>
    </row>
    <row r="151" spans="1:5" s="219" customFormat="1" ht="9.75" customHeight="1">
      <c r="A151" s="75"/>
      <c r="B151" s="260"/>
      <c r="C151" s="272"/>
      <c r="D151" s="273"/>
      <c r="E151" s="193"/>
    </row>
    <row r="152" spans="1:5" s="219" customFormat="1" ht="20.25" customHeight="1">
      <c r="A152" s="75"/>
      <c r="B152" s="100" t="s">
        <v>122</v>
      </c>
      <c r="C152" s="95">
        <v>0</v>
      </c>
      <c r="D152" s="95">
        <v>0</v>
      </c>
      <c r="E152" s="193"/>
    </row>
    <row r="153" spans="1:5" s="219" customFormat="1" ht="7.5" customHeight="1">
      <c r="A153" s="75"/>
      <c r="B153" s="100"/>
      <c r="C153" s="95"/>
      <c r="D153" s="95"/>
      <c r="E153" s="193"/>
    </row>
    <row r="154" spans="1:5" s="219" customFormat="1" ht="12" customHeight="1">
      <c r="A154" s="75"/>
      <c r="B154" s="471"/>
      <c r="C154" s="359"/>
      <c r="D154" s="359"/>
      <c r="E154" s="193"/>
    </row>
    <row r="155" spans="1:6" s="219" customFormat="1" ht="20.25" customHeight="1">
      <c r="A155" s="75"/>
      <c r="B155" s="472" t="s">
        <v>116</v>
      </c>
      <c r="C155" s="95">
        <f>SUM(C157:C166)</f>
        <v>7052.651459999999</v>
      </c>
      <c r="D155" s="95">
        <f>SUM(D157:D166)</f>
        <v>26553.23275</v>
      </c>
      <c r="E155" s="193"/>
      <c r="F155" s="193"/>
    </row>
    <row r="156" spans="2:6" ht="7.5" customHeight="1">
      <c r="B156" s="473"/>
      <c r="C156" s="95"/>
      <c r="D156" s="359"/>
      <c r="E156" s="193"/>
      <c r="F156" s="193"/>
    </row>
    <row r="157" spans="2:6" ht="15.75" customHeight="1">
      <c r="B157" s="470" t="s">
        <v>173</v>
      </c>
      <c r="C157" s="358">
        <v>3005.26628</v>
      </c>
      <c r="D157" s="358">
        <f>ROUND(+C157*$E$9,5)</f>
        <v>11314.82754</v>
      </c>
      <c r="E157" s="193"/>
      <c r="F157" s="193"/>
    </row>
    <row r="158" spans="2:6" ht="15.75" customHeight="1">
      <c r="B158" s="470" t="s">
        <v>321</v>
      </c>
      <c r="C158" s="358">
        <v>1088.97742</v>
      </c>
      <c r="D158" s="358">
        <f aca="true" t="shared" si="6" ref="D158:D165">ROUND(+C158*$E$9,5)</f>
        <v>4099.99999</v>
      </c>
      <c r="E158" s="193"/>
      <c r="F158" s="193"/>
    </row>
    <row r="159" spans="2:6" ht="15.75" customHeight="1">
      <c r="B159" s="470" t="s">
        <v>322</v>
      </c>
      <c r="C159" s="358">
        <v>796.81275</v>
      </c>
      <c r="D159" s="358">
        <f t="shared" si="6"/>
        <v>3000</v>
      </c>
      <c r="E159" s="193"/>
      <c r="F159" s="193"/>
    </row>
    <row r="160" spans="2:6" ht="15.75" customHeight="1">
      <c r="B160" s="470" t="s">
        <v>323</v>
      </c>
      <c r="C160" s="358">
        <v>664.01062</v>
      </c>
      <c r="D160" s="358">
        <f t="shared" si="6"/>
        <v>2499.99998</v>
      </c>
      <c r="E160" s="193"/>
      <c r="F160" s="193"/>
    </row>
    <row r="161" spans="2:6" ht="15.75" customHeight="1">
      <c r="B161" s="470" t="s">
        <v>308</v>
      </c>
      <c r="C161" s="358">
        <v>531.2085</v>
      </c>
      <c r="D161" s="358">
        <f t="shared" si="6"/>
        <v>2000</v>
      </c>
      <c r="E161" s="193"/>
      <c r="F161" s="193"/>
    </row>
    <row r="162" spans="2:6" ht="15.75" customHeight="1">
      <c r="B162" s="470" t="s">
        <v>324</v>
      </c>
      <c r="C162" s="358">
        <v>323.93116</v>
      </c>
      <c r="D162" s="358">
        <f t="shared" si="6"/>
        <v>1219.60082</v>
      </c>
      <c r="E162" s="193"/>
      <c r="F162" s="193"/>
    </row>
    <row r="163" spans="2:6" ht="15.75" customHeight="1">
      <c r="B163" s="470" t="s">
        <v>325</v>
      </c>
      <c r="C163" s="358">
        <v>243.55891</v>
      </c>
      <c r="D163" s="358">
        <f t="shared" si="6"/>
        <v>916.9993</v>
      </c>
      <c r="E163" s="193"/>
      <c r="F163" s="193"/>
    </row>
    <row r="164" spans="2:6" ht="15.75" customHeight="1">
      <c r="B164" s="470" t="s">
        <v>326</v>
      </c>
      <c r="C164" s="358">
        <v>242.86617999999999</v>
      </c>
      <c r="D164" s="358">
        <f t="shared" si="6"/>
        <v>914.39117</v>
      </c>
      <c r="E164" s="193"/>
      <c r="F164" s="193"/>
    </row>
    <row r="165" spans="2:6" ht="15.75" customHeight="1">
      <c r="B165" s="470" t="s">
        <v>286</v>
      </c>
      <c r="C165" s="358">
        <v>146.69503</v>
      </c>
      <c r="D165" s="358">
        <f t="shared" si="6"/>
        <v>552.30679</v>
      </c>
      <c r="E165" s="193"/>
      <c r="F165" s="193"/>
    </row>
    <row r="166" spans="2:6" ht="15.75" customHeight="1">
      <c r="B166" s="470" t="s">
        <v>96</v>
      </c>
      <c r="C166" s="358">
        <v>9.32461</v>
      </c>
      <c r="D166" s="358">
        <f>ROUND(+C166*$E$9,5)</f>
        <v>35.10716</v>
      </c>
      <c r="E166" s="193"/>
      <c r="F166" s="193"/>
    </row>
    <row r="167" spans="2:6" ht="12" customHeight="1">
      <c r="B167" s="470"/>
      <c r="C167" s="358"/>
      <c r="D167" s="358"/>
      <c r="E167" s="193"/>
      <c r="F167" s="193"/>
    </row>
    <row r="168" spans="2:6" ht="15.75" customHeight="1">
      <c r="B168" s="472" t="s">
        <v>249</v>
      </c>
      <c r="C168" s="95">
        <v>0</v>
      </c>
      <c r="D168" s="95">
        <v>0</v>
      </c>
      <c r="E168" s="193"/>
      <c r="F168" s="219"/>
    </row>
    <row r="169" spans="2:6" ht="9.75" customHeight="1">
      <c r="B169" s="81"/>
      <c r="C169" s="359"/>
      <c r="D169" s="361"/>
      <c r="E169" s="193"/>
      <c r="F169" s="219"/>
    </row>
    <row r="170" spans="2:6" ht="16.5" customHeight="1">
      <c r="B170" s="563" t="s">
        <v>14</v>
      </c>
      <c r="C170" s="565">
        <f>+C152+C155</f>
        <v>7052.651459999999</v>
      </c>
      <c r="D170" s="565">
        <f>+D152+D155</f>
        <v>26553.23275</v>
      </c>
      <c r="E170" s="193"/>
      <c r="F170" s="219"/>
    </row>
    <row r="171" spans="2:6" ht="16.5" customHeight="1">
      <c r="B171" s="564"/>
      <c r="C171" s="566"/>
      <c r="D171" s="566"/>
      <c r="E171" s="193"/>
      <c r="F171" s="219"/>
    </row>
    <row r="172" spans="2:6" ht="7.5" customHeight="1">
      <c r="B172" s="105"/>
      <c r="C172" s="83"/>
      <c r="D172" s="83"/>
      <c r="E172" s="193"/>
      <c r="F172" s="219"/>
    </row>
    <row r="173" spans="2:7" s="77" customFormat="1" ht="18" customHeight="1">
      <c r="B173" s="488" t="s">
        <v>327</v>
      </c>
      <c r="C173" s="486"/>
      <c r="D173" s="193"/>
      <c r="E173" s="193"/>
      <c r="F173" s="219"/>
      <c r="G173" s="75"/>
    </row>
    <row r="174" spans="2:7" s="77" customFormat="1" ht="4.5" customHeight="1">
      <c r="B174" s="464"/>
      <c r="C174" s="475"/>
      <c r="D174" s="193"/>
      <c r="E174" s="193"/>
      <c r="F174" s="219"/>
      <c r="G174" s="75"/>
    </row>
    <row r="175" spans="2:7" s="74" customFormat="1" ht="15.75">
      <c r="B175" s="487" t="s">
        <v>163</v>
      </c>
      <c r="C175" s="418"/>
      <c r="D175" s="419"/>
      <c r="E175" s="193"/>
      <c r="F175" s="219"/>
      <c r="G175" s="75"/>
    </row>
    <row r="176" spans="2:6" ht="15.75" customHeight="1">
      <c r="B176" s="466" t="s">
        <v>236</v>
      </c>
      <c r="C176" s="420"/>
      <c r="D176" s="420"/>
      <c r="E176" s="193"/>
      <c r="F176" s="219"/>
    </row>
    <row r="177" spans="2:6" ht="12.75" customHeight="1">
      <c r="B177" s="416"/>
      <c r="C177" s="421"/>
      <c r="D177" s="421"/>
      <c r="E177" s="193"/>
      <c r="F177" s="219"/>
    </row>
    <row r="178" spans="2:6" ht="12.75" customHeight="1">
      <c r="B178" s="416"/>
      <c r="C178" s="419"/>
      <c r="D178" s="419"/>
      <c r="E178" s="193"/>
      <c r="F178" s="219"/>
    </row>
    <row r="179" spans="2:6" ht="15">
      <c r="B179" s="416"/>
      <c r="C179" s="422"/>
      <c r="D179" s="422"/>
      <c r="E179" s="193"/>
      <c r="F179" s="219"/>
    </row>
    <row r="180" spans="2:6" ht="15">
      <c r="B180" s="416"/>
      <c r="C180" s="416"/>
      <c r="D180" s="416"/>
      <c r="E180" s="193"/>
      <c r="F180" s="219"/>
    </row>
    <row r="181" spans="2:6" ht="15">
      <c r="B181" s="416"/>
      <c r="C181" s="416"/>
      <c r="D181" s="422"/>
      <c r="E181" s="193"/>
      <c r="F181" s="219"/>
    </row>
    <row r="182" spans="2:6" ht="15">
      <c r="B182" s="416"/>
      <c r="C182" s="423"/>
      <c r="D182" s="416"/>
      <c r="E182" s="193"/>
      <c r="F182" s="219"/>
    </row>
    <row r="183" spans="2:6" ht="15">
      <c r="B183" s="416"/>
      <c r="C183" s="416"/>
      <c r="D183" s="417"/>
      <c r="E183" s="193"/>
      <c r="F183" s="219"/>
    </row>
    <row r="184" spans="2:6" ht="15">
      <c r="B184" s="416"/>
      <c r="C184" s="416"/>
      <c r="D184" s="416"/>
      <c r="E184" s="193"/>
      <c r="F184" s="219"/>
    </row>
    <row r="185" spans="2:6" ht="15">
      <c r="B185" s="416"/>
      <c r="C185" s="416"/>
      <c r="D185" s="416"/>
      <c r="E185" s="193"/>
      <c r="F185" s="219"/>
    </row>
    <row r="186" spans="2:6" ht="15">
      <c r="B186" s="416"/>
      <c r="C186" s="416"/>
      <c r="D186" s="416"/>
      <c r="E186" s="193"/>
      <c r="F186" s="219"/>
    </row>
    <row r="187" spans="2:6" ht="15">
      <c r="B187" s="416"/>
      <c r="C187" s="416"/>
      <c r="D187" s="416"/>
      <c r="E187" s="193"/>
      <c r="F187" s="219"/>
    </row>
    <row r="188" spans="5:6" ht="15">
      <c r="E188" s="193"/>
      <c r="F188" s="219"/>
    </row>
    <row r="189" spans="5:6" ht="15">
      <c r="E189" s="193"/>
      <c r="F189" s="219"/>
    </row>
    <row r="190" spans="5:6" ht="15">
      <c r="E190" s="193"/>
      <c r="F190" s="219"/>
    </row>
    <row r="191" ht="15">
      <c r="E191" s="193"/>
    </row>
    <row r="192" ht="15">
      <c r="E192" s="193"/>
    </row>
    <row r="193" ht="15">
      <c r="E193" s="193"/>
    </row>
    <row r="194" ht="15">
      <c r="E194" s="193"/>
    </row>
    <row r="195" ht="15">
      <c r="E195" s="193"/>
    </row>
    <row r="196" ht="15">
      <c r="E196" s="193"/>
    </row>
    <row r="197" ht="15">
      <c r="E197" s="193"/>
    </row>
  </sheetData>
  <sheetProtection/>
  <mergeCells count="14">
    <mergeCell ref="B11:B13"/>
    <mergeCell ref="C11:C13"/>
    <mergeCell ref="D11:D13"/>
    <mergeCell ref="D130:D131"/>
    <mergeCell ref="B130:B131"/>
    <mergeCell ref="C130:C131"/>
    <mergeCell ref="B170:B171"/>
    <mergeCell ref="C170:C171"/>
    <mergeCell ref="D170:D171"/>
    <mergeCell ref="B137:D137"/>
    <mergeCell ref="B148:B150"/>
    <mergeCell ref="C148:C150"/>
    <mergeCell ref="D148:D150"/>
    <mergeCell ref="B138:D1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40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97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710937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4"/>
      <c r="P4" s="424"/>
      <c r="Q4" s="424"/>
      <c r="R4" s="424"/>
      <c r="S4" s="424"/>
      <c r="T4" s="424"/>
      <c r="U4" s="424"/>
      <c r="V4" s="424"/>
    </row>
    <row r="5" spans="2:22" ht="18" customHeight="1">
      <c r="B5" s="583" t="s">
        <v>100</v>
      </c>
      <c r="C5" s="583"/>
      <c r="D5" s="583"/>
      <c r="I5" s="136"/>
      <c r="O5" s="424"/>
      <c r="P5" s="424"/>
      <c r="Q5" s="424"/>
      <c r="R5" s="424"/>
      <c r="S5" s="424"/>
      <c r="T5" s="424"/>
      <c r="U5" s="424"/>
      <c r="V5" s="424"/>
    </row>
    <row r="6" spans="2:22" ht="19.5">
      <c r="B6" s="137" t="s">
        <v>259</v>
      </c>
      <c r="C6" s="138"/>
      <c r="D6" s="138"/>
      <c r="M6" s="454" t="s">
        <v>136</v>
      </c>
      <c r="O6" s="424"/>
      <c r="P6" s="424"/>
      <c r="Q6" s="424"/>
      <c r="R6" s="424"/>
      <c r="S6" s="424"/>
      <c r="T6" s="424"/>
      <c r="U6" s="424"/>
      <c r="V6" s="424"/>
    </row>
    <row r="7" spans="2:22" ht="18">
      <c r="B7" s="138" t="s">
        <v>78</v>
      </c>
      <c r="C7" s="136"/>
      <c r="D7" s="136"/>
      <c r="O7" s="424"/>
      <c r="P7" s="424"/>
      <c r="Q7" s="424"/>
      <c r="R7" s="424"/>
      <c r="S7" s="424"/>
      <c r="T7" s="424"/>
      <c r="U7" s="424"/>
      <c r="V7" s="424"/>
    </row>
    <row r="8" spans="2:22" ht="16.5">
      <c r="B8" s="140" t="s">
        <v>164</v>
      </c>
      <c r="C8" s="136"/>
      <c r="D8" s="136"/>
      <c r="O8" s="424"/>
      <c r="P8" s="424"/>
      <c r="Q8" s="424"/>
      <c r="R8" s="424"/>
      <c r="S8" s="424"/>
      <c r="T8" s="424"/>
      <c r="U8" s="424"/>
      <c r="V8" s="424"/>
    </row>
    <row r="9" spans="2:22" ht="16.5">
      <c r="B9" s="136" t="s">
        <v>328</v>
      </c>
      <c r="C9" s="136"/>
      <c r="D9" s="136"/>
      <c r="F9" s="140"/>
      <c r="L9" s="141"/>
      <c r="O9" s="424"/>
      <c r="P9" s="424"/>
      <c r="Q9" s="424"/>
      <c r="R9" s="424"/>
      <c r="S9" s="424"/>
      <c r="T9" s="424"/>
      <c r="U9" s="424"/>
      <c r="V9" s="424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5"/>
      <c r="P10" s="425"/>
      <c r="Q10" s="425"/>
      <c r="R10" s="425"/>
      <c r="S10" s="425"/>
      <c r="T10" s="425"/>
      <c r="U10" s="425"/>
      <c r="V10" s="425"/>
    </row>
    <row r="11" ht="9.75" customHeight="1"/>
    <row r="12" spans="2:13" s="146" customFormat="1" ht="19.5" customHeight="1">
      <c r="B12" s="597" t="s">
        <v>95</v>
      </c>
      <c r="C12" s="598"/>
      <c r="D12" s="165"/>
      <c r="E12" s="594" t="s">
        <v>93</v>
      </c>
      <c r="F12" s="595"/>
      <c r="G12" s="596"/>
      <c r="H12" s="594" t="s">
        <v>94</v>
      </c>
      <c r="I12" s="595"/>
      <c r="J12" s="596"/>
      <c r="K12" s="594" t="s">
        <v>31</v>
      </c>
      <c r="L12" s="595"/>
      <c r="M12" s="596"/>
    </row>
    <row r="13" spans="2:13" ht="19.5" customHeight="1">
      <c r="B13" s="599"/>
      <c r="C13" s="600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5"/>
      <c r="F14" s="366"/>
      <c r="G14" s="476"/>
      <c r="H14" s="366"/>
      <c r="I14" s="366"/>
      <c r="J14" s="367"/>
      <c r="K14" s="365"/>
      <c r="L14" s="366"/>
      <c r="M14" s="367"/>
    </row>
    <row r="15" spans="2:24" ht="15" customHeight="1">
      <c r="B15" s="484">
        <v>2023</v>
      </c>
      <c r="C15" s="485"/>
      <c r="D15" s="497" t="s">
        <v>313</v>
      </c>
      <c r="E15" s="364">
        <v>2867.94129</v>
      </c>
      <c r="F15" s="362">
        <v>730.9723</v>
      </c>
      <c r="G15" s="362">
        <f aca="true" t="shared" si="0" ref="G15:G32">+F15+E15</f>
        <v>3598.91359</v>
      </c>
      <c r="H15" s="364">
        <v>107817.31723</v>
      </c>
      <c r="I15" s="362">
        <v>17781.65598</v>
      </c>
      <c r="J15" s="363">
        <f aca="true" t="shared" si="1" ref="J15:J32">+H15+I15</f>
        <v>125598.97321</v>
      </c>
      <c r="K15" s="364">
        <f aca="true" t="shared" si="2" ref="K15:K31">+E15+H15</f>
        <v>110685.25852</v>
      </c>
      <c r="L15" s="362">
        <f aca="true" t="shared" si="3" ref="L15:L31">+F15+I15</f>
        <v>18512.62828</v>
      </c>
      <c r="M15" s="363">
        <f aca="true" t="shared" si="4" ref="M15:M31">+K15+L15</f>
        <v>129197.88680000001</v>
      </c>
      <c r="P15" s="153"/>
      <c r="X15" s="154"/>
    </row>
    <row r="16" spans="2:24" ht="15" customHeight="1">
      <c r="B16" s="484">
        <f aca="true" t="shared" si="5" ref="B16:B32">+B15+1</f>
        <v>2024</v>
      </c>
      <c r="C16" s="485"/>
      <c r="D16" s="167"/>
      <c r="E16" s="364">
        <v>4509.95068</v>
      </c>
      <c r="F16" s="362">
        <v>1140.83266</v>
      </c>
      <c r="G16" s="362">
        <f t="shared" si="0"/>
        <v>5650.78334</v>
      </c>
      <c r="H16" s="364">
        <v>138914.79003</v>
      </c>
      <c r="I16" s="362">
        <v>22074.31638</v>
      </c>
      <c r="J16" s="363">
        <f t="shared" si="1"/>
        <v>160989.10641</v>
      </c>
      <c r="K16" s="364">
        <f t="shared" si="2"/>
        <v>143424.74071</v>
      </c>
      <c r="L16" s="362">
        <f t="shared" si="3"/>
        <v>23215.14904</v>
      </c>
      <c r="M16" s="363">
        <f t="shared" si="4"/>
        <v>166639.88975</v>
      </c>
      <c r="P16" s="153"/>
      <c r="X16" s="154"/>
    </row>
    <row r="17" spans="2:24" ht="15" customHeight="1">
      <c r="B17" s="484">
        <f t="shared" si="5"/>
        <v>2025</v>
      </c>
      <c r="C17" s="485"/>
      <c r="D17" s="167"/>
      <c r="E17" s="364">
        <v>4509.95068</v>
      </c>
      <c r="F17" s="362">
        <v>847.86892</v>
      </c>
      <c r="G17" s="362">
        <f t="shared" si="0"/>
        <v>5357.8196</v>
      </c>
      <c r="H17" s="364">
        <v>74640.28536</v>
      </c>
      <c r="I17" s="362">
        <v>17456.85427</v>
      </c>
      <c r="J17" s="363">
        <f t="shared" si="1"/>
        <v>92097.13962999999</v>
      </c>
      <c r="K17" s="364">
        <f t="shared" si="2"/>
        <v>79150.23603999999</v>
      </c>
      <c r="L17" s="362">
        <f t="shared" si="3"/>
        <v>18304.72319</v>
      </c>
      <c r="M17" s="363">
        <f t="shared" si="4"/>
        <v>97454.95923</v>
      </c>
      <c r="P17" s="153"/>
      <c r="X17" s="154"/>
    </row>
    <row r="18" spans="2:24" ht="15" customHeight="1">
      <c r="B18" s="484">
        <f t="shared" si="5"/>
        <v>2026</v>
      </c>
      <c r="C18" s="485"/>
      <c r="D18" s="167"/>
      <c r="E18" s="364">
        <v>4509.95068</v>
      </c>
      <c r="F18" s="362">
        <v>631.99579</v>
      </c>
      <c r="G18" s="362">
        <f t="shared" si="0"/>
        <v>5141.94647</v>
      </c>
      <c r="H18" s="364">
        <v>148118.95691</v>
      </c>
      <c r="I18" s="362">
        <v>15770.61089</v>
      </c>
      <c r="J18" s="363">
        <f t="shared" si="1"/>
        <v>163889.56780000002</v>
      </c>
      <c r="K18" s="364">
        <f t="shared" si="2"/>
        <v>152628.90759000002</v>
      </c>
      <c r="L18" s="362">
        <f t="shared" si="3"/>
        <v>16402.60668</v>
      </c>
      <c r="M18" s="363">
        <f t="shared" si="4"/>
        <v>169031.51427</v>
      </c>
      <c r="P18" s="153"/>
      <c r="X18" s="154"/>
    </row>
    <row r="19" spans="2:24" ht="15" customHeight="1">
      <c r="B19" s="484">
        <f t="shared" si="5"/>
        <v>2027</v>
      </c>
      <c r="C19" s="485"/>
      <c r="D19" s="167"/>
      <c r="E19" s="364">
        <v>4509.95068</v>
      </c>
      <c r="F19" s="362">
        <v>436.63462</v>
      </c>
      <c r="G19" s="362">
        <f t="shared" si="0"/>
        <v>4946.5853</v>
      </c>
      <c r="H19" s="364">
        <v>41319.47936</v>
      </c>
      <c r="I19" s="362">
        <v>7213.7024</v>
      </c>
      <c r="J19" s="363">
        <f t="shared" si="1"/>
        <v>48533.18176</v>
      </c>
      <c r="K19" s="364">
        <f t="shared" si="2"/>
        <v>45829.43004</v>
      </c>
      <c r="L19" s="362">
        <f t="shared" si="3"/>
        <v>7650.33702</v>
      </c>
      <c r="M19" s="363">
        <f t="shared" si="4"/>
        <v>53479.76706</v>
      </c>
      <c r="P19" s="153"/>
      <c r="X19" s="154"/>
    </row>
    <row r="20" spans="2:24" ht="15" customHeight="1">
      <c r="B20" s="484">
        <f t="shared" si="5"/>
        <v>2028</v>
      </c>
      <c r="C20" s="485"/>
      <c r="D20" s="167"/>
      <c r="E20" s="364">
        <v>4509.95068</v>
      </c>
      <c r="F20" s="362">
        <v>242.89916</v>
      </c>
      <c r="G20" s="362">
        <f t="shared" si="0"/>
        <v>4752.84984</v>
      </c>
      <c r="H20" s="364">
        <v>39337.33982</v>
      </c>
      <c r="I20" s="362">
        <v>5843.58188</v>
      </c>
      <c r="J20" s="363">
        <f t="shared" si="1"/>
        <v>45180.9217</v>
      </c>
      <c r="K20" s="364">
        <f t="shared" si="2"/>
        <v>43847.2905</v>
      </c>
      <c r="L20" s="362">
        <f t="shared" si="3"/>
        <v>6086.48104</v>
      </c>
      <c r="M20" s="363">
        <f t="shared" si="4"/>
        <v>49933.77154</v>
      </c>
      <c r="P20" s="153"/>
      <c r="X20" s="154"/>
    </row>
    <row r="21" spans="2:24" ht="15" customHeight="1">
      <c r="B21" s="484">
        <f t="shared" si="5"/>
        <v>2029</v>
      </c>
      <c r="C21" s="485"/>
      <c r="D21" s="167"/>
      <c r="E21" s="364">
        <v>2254.97498</v>
      </c>
      <c r="F21" s="362">
        <v>48.7463</v>
      </c>
      <c r="G21" s="362">
        <f t="shared" si="0"/>
        <v>2303.7212799999998</v>
      </c>
      <c r="H21" s="364">
        <v>34407.5428</v>
      </c>
      <c r="I21" s="362">
        <v>4441.6282</v>
      </c>
      <c r="J21" s="363">
        <f t="shared" si="1"/>
        <v>38849.171</v>
      </c>
      <c r="K21" s="364">
        <f t="shared" si="2"/>
        <v>36662.51778</v>
      </c>
      <c r="L21" s="362">
        <f t="shared" si="3"/>
        <v>4490.3745</v>
      </c>
      <c r="M21" s="363">
        <f t="shared" si="4"/>
        <v>41152.89228</v>
      </c>
      <c r="P21" s="153"/>
      <c r="X21" s="154"/>
    </row>
    <row r="22" spans="2:24" ht="15" customHeight="1">
      <c r="B22" s="484">
        <f t="shared" si="5"/>
        <v>2030</v>
      </c>
      <c r="C22" s="485"/>
      <c r="D22" s="167"/>
      <c r="E22" s="364">
        <v>0</v>
      </c>
      <c r="F22" s="362">
        <v>0</v>
      </c>
      <c r="G22" s="362">
        <f t="shared" si="0"/>
        <v>0</v>
      </c>
      <c r="H22" s="364">
        <v>30493.0428</v>
      </c>
      <c r="I22" s="362">
        <v>3429.86367</v>
      </c>
      <c r="J22" s="363">
        <f t="shared" si="1"/>
        <v>33922.90647</v>
      </c>
      <c r="K22" s="364">
        <f t="shared" si="2"/>
        <v>30493.0428</v>
      </c>
      <c r="L22" s="362">
        <f t="shared" si="3"/>
        <v>3429.86367</v>
      </c>
      <c r="M22" s="363">
        <f t="shared" si="4"/>
        <v>33922.90647</v>
      </c>
      <c r="P22" s="153"/>
      <c r="X22" s="154"/>
    </row>
    <row r="23" spans="2:24" ht="15" customHeight="1">
      <c r="B23" s="484">
        <f t="shared" si="5"/>
        <v>2031</v>
      </c>
      <c r="C23" s="485"/>
      <c r="D23" s="167"/>
      <c r="E23" s="364">
        <v>0</v>
      </c>
      <c r="F23" s="362">
        <v>0</v>
      </c>
      <c r="G23" s="362">
        <f t="shared" si="0"/>
        <v>0</v>
      </c>
      <c r="H23" s="364">
        <v>26411.99195</v>
      </c>
      <c r="I23" s="362">
        <v>2529.09082</v>
      </c>
      <c r="J23" s="363">
        <f t="shared" si="1"/>
        <v>28941.08277</v>
      </c>
      <c r="K23" s="364">
        <f t="shared" si="2"/>
        <v>26411.99195</v>
      </c>
      <c r="L23" s="362">
        <f t="shared" si="3"/>
        <v>2529.09082</v>
      </c>
      <c r="M23" s="363">
        <f t="shared" si="4"/>
        <v>28941.08277</v>
      </c>
      <c r="P23" s="153"/>
      <c r="X23" s="154"/>
    </row>
    <row r="24" spans="2:24" ht="15" customHeight="1">
      <c r="B24" s="484">
        <f t="shared" si="5"/>
        <v>2032</v>
      </c>
      <c r="C24" s="485"/>
      <c r="D24" s="167"/>
      <c r="E24" s="364">
        <v>0</v>
      </c>
      <c r="F24" s="362">
        <v>0</v>
      </c>
      <c r="G24" s="362">
        <f t="shared" si="0"/>
        <v>0</v>
      </c>
      <c r="H24" s="364">
        <v>25416.18898</v>
      </c>
      <c r="I24" s="362">
        <v>3519.85075</v>
      </c>
      <c r="J24" s="363">
        <f t="shared" si="1"/>
        <v>28936.03973</v>
      </c>
      <c r="K24" s="364">
        <f t="shared" si="2"/>
        <v>25416.18898</v>
      </c>
      <c r="L24" s="362">
        <f t="shared" si="3"/>
        <v>3519.85075</v>
      </c>
      <c r="M24" s="363">
        <f t="shared" si="4"/>
        <v>28936.03973</v>
      </c>
      <c r="P24" s="153"/>
      <c r="X24" s="154"/>
    </row>
    <row r="25" spans="2:24" ht="15" customHeight="1">
      <c r="B25" s="484">
        <f t="shared" si="5"/>
        <v>2033</v>
      </c>
      <c r="C25" s="485"/>
      <c r="D25" s="167"/>
      <c r="E25" s="364">
        <v>0</v>
      </c>
      <c r="F25" s="362">
        <v>0</v>
      </c>
      <c r="G25" s="362">
        <f t="shared" si="0"/>
        <v>0</v>
      </c>
      <c r="H25" s="364">
        <v>10653.4334</v>
      </c>
      <c r="I25" s="362">
        <v>862.23715</v>
      </c>
      <c r="J25" s="363">
        <f t="shared" si="1"/>
        <v>11515.67055</v>
      </c>
      <c r="K25" s="364">
        <f t="shared" si="2"/>
        <v>10653.4334</v>
      </c>
      <c r="L25" s="362">
        <f t="shared" si="3"/>
        <v>862.23715</v>
      </c>
      <c r="M25" s="363">
        <f t="shared" si="4"/>
        <v>11515.67055</v>
      </c>
      <c r="P25" s="153"/>
      <c r="X25" s="154"/>
    </row>
    <row r="26" spans="2:24" ht="15" customHeight="1">
      <c r="B26" s="484">
        <f t="shared" si="5"/>
        <v>2034</v>
      </c>
      <c r="C26" s="485"/>
      <c r="D26" s="167"/>
      <c r="E26" s="364">
        <v>0</v>
      </c>
      <c r="F26" s="362">
        <v>0</v>
      </c>
      <c r="G26" s="362">
        <f t="shared" si="0"/>
        <v>0</v>
      </c>
      <c r="H26" s="364">
        <v>8320.55879</v>
      </c>
      <c r="I26" s="362">
        <v>557.2395</v>
      </c>
      <c r="J26" s="363">
        <f t="shared" si="1"/>
        <v>8877.798289999999</v>
      </c>
      <c r="K26" s="364">
        <f t="shared" si="2"/>
        <v>8320.55879</v>
      </c>
      <c r="L26" s="362">
        <f t="shared" si="3"/>
        <v>557.2395</v>
      </c>
      <c r="M26" s="363">
        <f t="shared" si="4"/>
        <v>8877.798289999999</v>
      </c>
      <c r="P26" s="153"/>
      <c r="X26" s="154"/>
    </row>
    <row r="27" spans="2:24" ht="15" customHeight="1">
      <c r="B27" s="484">
        <f t="shared" si="5"/>
        <v>2035</v>
      </c>
      <c r="C27" s="485"/>
      <c r="D27" s="167"/>
      <c r="E27" s="364">
        <v>0</v>
      </c>
      <c r="F27" s="362">
        <v>0</v>
      </c>
      <c r="G27" s="362">
        <f t="shared" si="0"/>
        <v>0</v>
      </c>
      <c r="H27" s="364">
        <v>8521.53975</v>
      </c>
      <c r="I27" s="362">
        <v>262.37826</v>
      </c>
      <c r="J27" s="363">
        <f t="shared" si="1"/>
        <v>8783.91801</v>
      </c>
      <c r="K27" s="364">
        <f t="shared" si="2"/>
        <v>8521.53975</v>
      </c>
      <c r="L27" s="362">
        <f t="shared" si="3"/>
        <v>262.37826</v>
      </c>
      <c r="M27" s="363">
        <f t="shared" si="4"/>
        <v>8783.91801</v>
      </c>
      <c r="P27" s="153"/>
      <c r="X27" s="154"/>
    </row>
    <row r="28" spans="2:24" ht="15" customHeight="1">
      <c r="B28" s="484">
        <f t="shared" si="5"/>
        <v>2036</v>
      </c>
      <c r="C28" s="485"/>
      <c r="D28" s="167"/>
      <c r="E28" s="364">
        <v>0</v>
      </c>
      <c r="F28" s="362">
        <v>0</v>
      </c>
      <c r="G28" s="362">
        <f t="shared" si="0"/>
        <v>0</v>
      </c>
      <c r="H28" s="364">
        <v>714.48072</v>
      </c>
      <c r="I28" s="362">
        <v>35.0879</v>
      </c>
      <c r="J28" s="363">
        <f t="shared" si="1"/>
        <v>749.56862</v>
      </c>
      <c r="K28" s="364">
        <f t="shared" si="2"/>
        <v>714.48072</v>
      </c>
      <c r="L28" s="362">
        <f t="shared" si="3"/>
        <v>35.0879</v>
      </c>
      <c r="M28" s="363">
        <f t="shared" si="4"/>
        <v>749.56862</v>
      </c>
      <c r="P28" s="153"/>
      <c r="X28" s="154"/>
    </row>
    <row r="29" spans="2:24" ht="15" customHeight="1">
      <c r="B29" s="484">
        <f t="shared" si="5"/>
        <v>2037</v>
      </c>
      <c r="C29" s="485"/>
      <c r="D29" s="167"/>
      <c r="E29" s="364">
        <v>0</v>
      </c>
      <c r="F29" s="362">
        <v>0</v>
      </c>
      <c r="G29" s="362">
        <f t="shared" si="0"/>
        <v>0</v>
      </c>
      <c r="H29" s="364">
        <v>360.02227</v>
      </c>
      <c r="I29" s="362">
        <v>21.80981</v>
      </c>
      <c r="J29" s="363">
        <f t="shared" si="1"/>
        <v>381.83208</v>
      </c>
      <c r="K29" s="364">
        <f t="shared" si="2"/>
        <v>360.02227</v>
      </c>
      <c r="L29" s="362">
        <f t="shared" si="3"/>
        <v>21.80981</v>
      </c>
      <c r="M29" s="363">
        <f t="shared" si="4"/>
        <v>381.83208</v>
      </c>
      <c r="P29" s="153"/>
      <c r="X29" s="154"/>
    </row>
    <row r="30" spans="2:24" ht="15" customHeight="1">
      <c r="B30" s="484">
        <f t="shared" si="5"/>
        <v>2038</v>
      </c>
      <c r="C30" s="485"/>
      <c r="D30" s="167"/>
      <c r="E30" s="364">
        <v>0</v>
      </c>
      <c r="F30" s="362">
        <v>0</v>
      </c>
      <c r="G30" s="362">
        <f t="shared" si="0"/>
        <v>0</v>
      </c>
      <c r="H30" s="364">
        <v>360.02227</v>
      </c>
      <c r="I30" s="362">
        <v>15.99387</v>
      </c>
      <c r="J30" s="363">
        <f t="shared" si="1"/>
        <v>376.01614</v>
      </c>
      <c r="K30" s="364">
        <f t="shared" si="2"/>
        <v>360.02227</v>
      </c>
      <c r="L30" s="362">
        <f t="shared" si="3"/>
        <v>15.99387</v>
      </c>
      <c r="M30" s="363">
        <f t="shared" si="4"/>
        <v>376.01614</v>
      </c>
      <c r="P30" s="153"/>
      <c r="X30" s="154"/>
    </row>
    <row r="31" spans="2:24" ht="15" customHeight="1">
      <c r="B31" s="484">
        <f t="shared" si="5"/>
        <v>2039</v>
      </c>
      <c r="C31" s="485"/>
      <c r="D31" s="167"/>
      <c r="E31" s="364">
        <v>0</v>
      </c>
      <c r="F31" s="362">
        <v>0</v>
      </c>
      <c r="G31" s="362">
        <f t="shared" si="0"/>
        <v>0</v>
      </c>
      <c r="H31" s="364">
        <v>296.93084</v>
      </c>
      <c r="I31" s="362">
        <v>10.17791</v>
      </c>
      <c r="J31" s="363">
        <f t="shared" si="1"/>
        <v>307.10875</v>
      </c>
      <c r="K31" s="364">
        <f t="shared" si="2"/>
        <v>296.93084</v>
      </c>
      <c r="L31" s="362">
        <f t="shared" si="3"/>
        <v>10.17791</v>
      </c>
      <c r="M31" s="363">
        <f t="shared" si="4"/>
        <v>307.10875</v>
      </c>
      <c r="P31" s="153"/>
      <c r="X31" s="154"/>
    </row>
    <row r="32" spans="2:24" ht="15" customHeight="1">
      <c r="B32" s="484">
        <f t="shared" si="5"/>
        <v>2040</v>
      </c>
      <c r="C32" s="485"/>
      <c r="D32" s="167"/>
      <c r="E32" s="364">
        <v>0</v>
      </c>
      <c r="F32" s="362">
        <v>0</v>
      </c>
      <c r="G32" s="362">
        <f t="shared" si="0"/>
        <v>0</v>
      </c>
      <c r="H32" s="364">
        <v>291.81984</v>
      </c>
      <c r="I32" s="362">
        <v>4.36197</v>
      </c>
      <c r="J32" s="363">
        <f t="shared" si="1"/>
        <v>296.18181</v>
      </c>
      <c r="K32" s="364">
        <f>+E32+H32</f>
        <v>291.81984</v>
      </c>
      <c r="L32" s="362">
        <f>+F32+I32</f>
        <v>4.36197</v>
      </c>
      <c r="M32" s="363">
        <f>+K32+L32</f>
        <v>296.18181</v>
      </c>
      <c r="P32" s="153"/>
      <c r="X32" s="154"/>
    </row>
    <row r="33" spans="2:13" ht="9.75" customHeight="1">
      <c r="B33" s="155"/>
      <c r="C33" s="156"/>
      <c r="D33" s="168"/>
      <c r="E33" s="368"/>
      <c r="F33" s="369"/>
      <c r="G33" s="370"/>
      <c r="H33" s="368"/>
      <c r="I33" s="369"/>
      <c r="J33" s="370"/>
      <c r="K33" s="368"/>
      <c r="L33" s="369"/>
      <c r="M33" s="370"/>
    </row>
    <row r="34" spans="2:13" ht="15" customHeight="1">
      <c r="B34" s="590" t="s">
        <v>14</v>
      </c>
      <c r="C34" s="591"/>
      <c r="D34" s="261"/>
      <c r="E34" s="584">
        <f aca="true" t="shared" si="6" ref="E34:M34">SUM(E15:E32)</f>
        <v>27672.669670000003</v>
      </c>
      <c r="F34" s="586">
        <f t="shared" si="6"/>
        <v>4079.9497499999993</v>
      </c>
      <c r="G34" s="588">
        <f t="shared" si="6"/>
        <v>31752.619419999995</v>
      </c>
      <c r="H34" s="584">
        <f t="shared" si="6"/>
        <v>696395.7431200001</v>
      </c>
      <c r="I34" s="586">
        <f t="shared" si="6"/>
        <v>101830.44161</v>
      </c>
      <c r="J34" s="588">
        <f t="shared" si="6"/>
        <v>798226.1847299997</v>
      </c>
      <c r="K34" s="584">
        <f t="shared" si="6"/>
        <v>724068.4127900001</v>
      </c>
      <c r="L34" s="586">
        <f t="shared" si="6"/>
        <v>105910.39136000001</v>
      </c>
      <c r="M34" s="588">
        <f t="shared" si="6"/>
        <v>829978.80415</v>
      </c>
    </row>
    <row r="35" spans="2:13" ht="15" customHeight="1">
      <c r="B35" s="592"/>
      <c r="C35" s="593"/>
      <c r="D35" s="262"/>
      <c r="E35" s="585"/>
      <c r="F35" s="587"/>
      <c r="G35" s="589"/>
      <c r="H35" s="585"/>
      <c r="I35" s="587"/>
      <c r="J35" s="589"/>
      <c r="K35" s="585"/>
      <c r="L35" s="587"/>
      <c r="M35" s="589"/>
    </row>
    <row r="36" ht="6.75" customHeight="1"/>
    <row r="37" spans="2:13" s="142" customFormat="1" ht="15" customHeight="1">
      <c r="B37" s="157" t="s">
        <v>115</v>
      </c>
      <c r="C37" s="158"/>
      <c r="D37" s="158"/>
      <c r="E37" s="427"/>
      <c r="F37" s="427"/>
      <c r="G37" s="427"/>
      <c r="H37" s="427"/>
      <c r="I37" s="427"/>
      <c r="J37" s="427"/>
      <c r="K37" s="144"/>
      <c r="L37" s="144"/>
      <c r="M37" s="144"/>
    </row>
    <row r="38" spans="2:13" s="142" customFormat="1" ht="15" customHeight="1">
      <c r="B38" s="157" t="s">
        <v>329</v>
      </c>
      <c r="C38" s="158"/>
      <c r="D38" s="158"/>
      <c r="E38" s="144"/>
      <c r="G38" s="144"/>
      <c r="H38" s="159"/>
      <c r="I38" s="160"/>
      <c r="J38" s="159"/>
      <c r="K38" s="189"/>
      <c r="L38" s="188"/>
      <c r="M38" s="144"/>
    </row>
    <row r="39" spans="2:13" s="142" customFormat="1" ht="15">
      <c r="B39" s="75" t="s">
        <v>330</v>
      </c>
      <c r="C39" s="158"/>
      <c r="D39" s="158"/>
      <c r="E39" s="144"/>
      <c r="G39" s="144"/>
      <c r="H39" s="169"/>
      <c r="I39" s="160"/>
      <c r="J39" s="159"/>
      <c r="K39" s="144"/>
      <c r="L39" s="144"/>
      <c r="M39" s="144"/>
    </row>
    <row r="40" spans="2:13" ht="15.75" customHeight="1">
      <c r="B40" s="426"/>
      <c r="C40" s="426"/>
      <c r="D40" s="426"/>
      <c r="E40" s="427"/>
      <c r="F40" s="427"/>
      <c r="G40" s="427"/>
      <c r="H40" s="427"/>
      <c r="I40" s="427"/>
      <c r="J40" s="427"/>
      <c r="K40" s="427"/>
      <c r="L40" s="427"/>
      <c r="M40" s="427"/>
    </row>
    <row r="41" spans="2:24" ht="15.75" customHeight="1">
      <c r="B41" s="426"/>
      <c r="C41" s="426"/>
      <c r="D41" s="426"/>
      <c r="E41" s="428"/>
      <c r="F41" s="429"/>
      <c r="G41" s="430"/>
      <c r="H41" s="428"/>
      <c r="I41" s="430"/>
      <c r="J41" s="430"/>
      <c r="K41" s="430"/>
      <c r="L41" s="430"/>
      <c r="M41" s="430"/>
      <c r="X41" s="162"/>
    </row>
    <row r="42" spans="2:24" ht="15.75" customHeight="1">
      <c r="B42" s="426"/>
      <c r="C42" s="426"/>
      <c r="D42" s="426"/>
      <c r="E42" s="431"/>
      <c r="F42" s="432"/>
      <c r="G42" s="433"/>
      <c r="H42" s="434"/>
      <c r="I42" s="434"/>
      <c r="J42" s="434"/>
      <c r="K42" s="431"/>
      <c r="L42" s="431"/>
      <c r="M42" s="435"/>
      <c r="Q42" s="210"/>
      <c r="X42" s="162"/>
    </row>
    <row r="43" spans="2:17" ht="15.75" customHeight="1">
      <c r="B43" s="426"/>
      <c r="C43" s="426"/>
      <c r="D43" s="426"/>
      <c r="E43" s="431"/>
      <c r="F43" s="432"/>
      <c r="G43" s="431"/>
      <c r="H43" s="434"/>
      <c r="I43" s="434"/>
      <c r="J43" s="434"/>
      <c r="K43" s="431"/>
      <c r="L43" s="433"/>
      <c r="M43" s="435"/>
      <c r="O43" s="215"/>
      <c r="Q43" s="210"/>
    </row>
    <row r="44" spans="2:17" ht="15.75" customHeight="1">
      <c r="B44" s="426"/>
      <c r="C44" s="426"/>
      <c r="D44" s="426"/>
      <c r="E44" s="431"/>
      <c r="F44" s="432"/>
      <c r="G44" s="431"/>
      <c r="H44" s="431"/>
      <c r="I44" s="436"/>
      <c r="J44" s="431"/>
      <c r="K44" s="431"/>
      <c r="L44" s="431"/>
      <c r="M44" s="437"/>
      <c r="O44" s="216"/>
      <c r="P44" s="216"/>
      <c r="Q44" s="210"/>
    </row>
    <row r="45" spans="2:17" ht="18.75">
      <c r="B45" s="133" t="s">
        <v>109</v>
      </c>
      <c r="C45" s="134"/>
      <c r="D45" s="134"/>
      <c r="M45" s="308"/>
      <c r="Q45" s="210"/>
    </row>
    <row r="46" spans="2:17" ht="19.5">
      <c r="B46" s="137" t="s">
        <v>259</v>
      </c>
      <c r="C46" s="138"/>
      <c r="D46" s="138"/>
      <c r="L46" s="75"/>
      <c r="M46" s="285"/>
      <c r="N46" s="315">
        <f>+Portada!I34</f>
        <v>3.765</v>
      </c>
      <c r="Q46" s="210"/>
    </row>
    <row r="47" spans="2:17" ht="18">
      <c r="B47" s="138" t="s">
        <v>78</v>
      </c>
      <c r="C47" s="136"/>
      <c r="D47" s="136"/>
      <c r="M47" s="263"/>
      <c r="Q47" s="210"/>
    </row>
    <row r="48" spans="2:17" ht="16.5">
      <c r="B48" s="140" t="s">
        <v>126</v>
      </c>
      <c r="C48" s="136"/>
      <c r="D48" s="136"/>
      <c r="L48" s="161"/>
      <c r="O48" s="217"/>
      <c r="Q48" s="210"/>
    </row>
    <row r="49" spans="2:4" ht="15.75">
      <c r="B49" s="136" t="str">
        <f>+B9</f>
        <v>Período: Desde abril 2023 al 2040</v>
      </c>
      <c r="C49" s="136"/>
      <c r="D49" s="136"/>
    </row>
    <row r="50" spans="2:13" ht="15.75">
      <c r="B50" s="143" t="s">
        <v>135</v>
      </c>
      <c r="C50" s="143"/>
      <c r="D50" s="143"/>
      <c r="E50" s="144"/>
      <c r="F50" s="142"/>
      <c r="G50" s="144"/>
      <c r="H50" s="144"/>
      <c r="I50" s="145"/>
      <c r="J50" s="144"/>
      <c r="K50" s="144"/>
      <c r="L50" s="144"/>
      <c r="M50" s="144"/>
    </row>
    <row r="51" ht="9.75" customHeight="1"/>
    <row r="52" spans="2:13" ht="19.5" customHeight="1">
      <c r="B52" s="597" t="s">
        <v>95</v>
      </c>
      <c r="C52" s="598"/>
      <c r="D52" s="165"/>
      <c r="E52" s="594" t="s">
        <v>93</v>
      </c>
      <c r="F52" s="595"/>
      <c r="G52" s="596"/>
      <c r="H52" s="594" t="s">
        <v>94</v>
      </c>
      <c r="I52" s="595"/>
      <c r="J52" s="596"/>
      <c r="K52" s="594" t="s">
        <v>31</v>
      </c>
      <c r="L52" s="595"/>
      <c r="M52" s="596"/>
    </row>
    <row r="53" spans="2:13" ht="19.5" customHeight="1">
      <c r="B53" s="599"/>
      <c r="C53" s="600"/>
      <c r="D53" s="166"/>
      <c r="E53" s="149" t="s">
        <v>76</v>
      </c>
      <c r="F53" s="147" t="s">
        <v>77</v>
      </c>
      <c r="G53" s="148" t="s">
        <v>31</v>
      </c>
      <c r="H53" s="149" t="s">
        <v>76</v>
      </c>
      <c r="I53" s="147" t="s">
        <v>77</v>
      </c>
      <c r="J53" s="148" t="s">
        <v>31</v>
      </c>
      <c r="K53" s="149" t="s">
        <v>76</v>
      </c>
      <c r="L53" s="147" t="s">
        <v>77</v>
      </c>
      <c r="M53" s="148" t="s">
        <v>31</v>
      </c>
    </row>
    <row r="54" spans="2:13" ht="9.75" customHeight="1">
      <c r="B54" s="150"/>
      <c r="C54" s="151"/>
      <c r="D54" s="152"/>
      <c r="E54" s="365"/>
      <c r="F54" s="366"/>
      <c r="G54" s="367"/>
      <c r="H54" s="365"/>
      <c r="I54" s="366"/>
      <c r="J54" s="367"/>
      <c r="K54" s="365"/>
      <c r="L54" s="366"/>
      <c r="M54" s="367"/>
    </row>
    <row r="55" spans="2:16" ht="15.75">
      <c r="B55" s="484">
        <v>2023</v>
      </c>
      <c r="C55" s="484" t="e">
        <f>+#REF!+1</f>
        <v>#REF!</v>
      </c>
      <c r="D55" s="497" t="s">
        <v>313</v>
      </c>
      <c r="E55" s="364">
        <f aca="true" t="shared" si="7" ref="E55:F72">ROUND(+E15*$N$46,5)</f>
        <v>10797.79896</v>
      </c>
      <c r="F55" s="362">
        <f t="shared" si="7"/>
        <v>2752.11071</v>
      </c>
      <c r="G55" s="363">
        <f aca="true" t="shared" si="8" ref="G55:G72">+F55+E55</f>
        <v>13549.909670000001</v>
      </c>
      <c r="H55" s="364">
        <f aca="true" t="shared" si="9" ref="H55:I72">ROUND(+H15*$N$46,5)</f>
        <v>405932.19937</v>
      </c>
      <c r="I55" s="362">
        <f t="shared" si="9"/>
        <v>66947.93476</v>
      </c>
      <c r="J55" s="363">
        <f aca="true" t="shared" si="10" ref="J55:J71">+H55+I55</f>
        <v>472880.13413</v>
      </c>
      <c r="K55" s="364">
        <f aca="true" t="shared" si="11" ref="K55:K63">+E55+H55</f>
        <v>416729.99833</v>
      </c>
      <c r="L55" s="362">
        <f aca="true" t="shared" si="12" ref="L55:L63">+F55+I55</f>
        <v>69700.04547</v>
      </c>
      <c r="M55" s="363">
        <f aca="true" t="shared" si="13" ref="M55:M71">+K55+L55</f>
        <v>486430.0438</v>
      </c>
      <c r="P55" s="154"/>
    </row>
    <row r="56" spans="2:16" ht="15.75">
      <c r="B56" s="484">
        <f aca="true" t="shared" si="14" ref="B56:B72">+B55+1</f>
        <v>2024</v>
      </c>
      <c r="C56" s="484" t="e">
        <f aca="true" t="shared" si="15" ref="C56:C71">+C55+1</f>
        <v>#REF!</v>
      </c>
      <c r="D56" s="167"/>
      <c r="E56" s="364">
        <f t="shared" si="7"/>
        <v>16979.96431</v>
      </c>
      <c r="F56" s="362">
        <f t="shared" si="7"/>
        <v>4295.23496</v>
      </c>
      <c r="G56" s="363">
        <f t="shared" si="8"/>
        <v>21275.199269999997</v>
      </c>
      <c r="H56" s="364">
        <f t="shared" si="9"/>
        <v>523014.18446</v>
      </c>
      <c r="I56" s="362">
        <f t="shared" si="9"/>
        <v>83109.80117</v>
      </c>
      <c r="J56" s="363">
        <f t="shared" si="10"/>
        <v>606123.98563</v>
      </c>
      <c r="K56" s="364">
        <f t="shared" si="11"/>
        <v>539994.14877</v>
      </c>
      <c r="L56" s="362">
        <f t="shared" si="12"/>
        <v>87405.03613000001</v>
      </c>
      <c r="M56" s="363">
        <f t="shared" si="13"/>
        <v>627399.1849</v>
      </c>
      <c r="P56" s="154"/>
    </row>
    <row r="57" spans="2:16" ht="15.75">
      <c r="B57" s="484">
        <f t="shared" si="14"/>
        <v>2025</v>
      </c>
      <c r="C57" s="484" t="e">
        <f t="shared" si="15"/>
        <v>#REF!</v>
      </c>
      <c r="D57" s="167"/>
      <c r="E57" s="364">
        <f t="shared" si="7"/>
        <v>16979.96431</v>
      </c>
      <c r="F57" s="362">
        <f t="shared" si="7"/>
        <v>3192.22648</v>
      </c>
      <c r="G57" s="363">
        <f t="shared" si="8"/>
        <v>20172.19079</v>
      </c>
      <c r="H57" s="364">
        <f t="shared" si="9"/>
        <v>281020.67438</v>
      </c>
      <c r="I57" s="362">
        <f t="shared" si="9"/>
        <v>65725.05633</v>
      </c>
      <c r="J57" s="363">
        <f t="shared" si="10"/>
        <v>346745.73071</v>
      </c>
      <c r="K57" s="364">
        <f t="shared" si="11"/>
        <v>298000.63869</v>
      </c>
      <c r="L57" s="362">
        <f t="shared" si="12"/>
        <v>68917.28281</v>
      </c>
      <c r="M57" s="363">
        <f t="shared" si="13"/>
        <v>366917.9215</v>
      </c>
      <c r="P57" s="154"/>
    </row>
    <row r="58" spans="2:16" ht="15.75">
      <c r="B58" s="484">
        <f t="shared" si="14"/>
        <v>2026</v>
      </c>
      <c r="C58" s="484" t="e">
        <f t="shared" si="15"/>
        <v>#REF!</v>
      </c>
      <c r="D58" s="167"/>
      <c r="E58" s="364">
        <f t="shared" si="7"/>
        <v>16979.96431</v>
      </c>
      <c r="F58" s="362">
        <f t="shared" si="7"/>
        <v>2379.46415</v>
      </c>
      <c r="G58" s="363">
        <f t="shared" si="8"/>
        <v>19359.42846</v>
      </c>
      <c r="H58" s="364">
        <f t="shared" si="9"/>
        <v>557667.87277</v>
      </c>
      <c r="I58" s="362">
        <f t="shared" si="9"/>
        <v>59376.35</v>
      </c>
      <c r="J58" s="363">
        <f t="shared" si="10"/>
        <v>617044.22277</v>
      </c>
      <c r="K58" s="364">
        <f t="shared" si="11"/>
        <v>574647.83708</v>
      </c>
      <c r="L58" s="362">
        <f t="shared" si="12"/>
        <v>61755.81415</v>
      </c>
      <c r="M58" s="363">
        <f t="shared" si="13"/>
        <v>636403.65123</v>
      </c>
      <c r="P58" s="154"/>
    </row>
    <row r="59" spans="2:16" ht="15.75">
      <c r="B59" s="484">
        <f t="shared" si="14"/>
        <v>2027</v>
      </c>
      <c r="C59" s="484" t="e">
        <f t="shared" si="15"/>
        <v>#REF!</v>
      </c>
      <c r="D59" s="167"/>
      <c r="E59" s="364">
        <f t="shared" si="7"/>
        <v>16979.96431</v>
      </c>
      <c r="F59" s="362">
        <f t="shared" si="7"/>
        <v>1643.92934</v>
      </c>
      <c r="G59" s="363">
        <f t="shared" si="8"/>
        <v>18623.893649999998</v>
      </c>
      <c r="H59" s="364">
        <f t="shared" si="9"/>
        <v>155567.83979</v>
      </c>
      <c r="I59" s="362">
        <f t="shared" si="9"/>
        <v>27159.58954</v>
      </c>
      <c r="J59" s="363">
        <f t="shared" si="10"/>
        <v>182727.42933</v>
      </c>
      <c r="K59" s="364">
        <f t="shared" si="11"/>
        <v>172547.8041</v>
      </c>
      <c r="L59" s="362">
        <f t="shared" si="12"/>
        <v>28803.51888</v>
      </c>
      <c r="M59" s="363">
        <f t="shared" si="13"/>
        <v>201351.32298</v>
      </c>
      <c r="P59" s="154"/>
    </row>
    <row r="60" spans="2:16" ht="15.75">
      <c r="B60" s="484">
        <f t="shared" si="14"/>
        <v>2028</v>
      </c>
      <c r="C60" s="484" t="e">
        <f t="shared" si="15"/>
        <v>#REF!</v>
      </c>
      <c r="D60" s="167"/>
      <c r="E60" s="364">
        <f t="shared" si="7"/>
        <v>16979.96431</v>
      </c>
      <c r="F60" s="362">
        <f t="shared" si="7"/>
        <v>914.51534</v>
      </c>
      <c r="G60" s="363">
        <f t="shared" si="8"/>
        <v>17894.47965</v>
      </c>
      <c r="H60" s="364">
        <f t="shared" si="9"/>
        <v>148105.08442</v>
      </c>
      <c r="I60" s="362">
        <f t="shared" si="9"/>
        <v>22001.08578</v>
      </c>
      <c r="J60" s="363">
        <f t="shared" si="10"/>
        <v>170106.1702</v>
      </c>
      <c r="K60" s="364">
        <f t="shared" si="11"/>
        <v>165085.04873</v>
      </c>
      <c r="L60" s="362">
        <f t="shared" si="12"/>
        <v>22915.601120000003</v>
      </c>
      <c r="M60" s="363">
        <f t="shared" si="13"/>
        <v>188000.64985000002</v>
      </c>
      <c r="P60" s="154"/>
    </row>
    <row r="61" spans="2:16" ht="15.75">
      <c r="B61" s="484">
        <f t="shared" si="14"/>
        <v>2029</v>
      </c>
      <c r="C61" s="484" t="e">
        <f t="shared" si="15"/>
        <v>#REF!</v>
      </c>
      <c r="D61" s="167"/>
      <c r="E61" s="364">
        <f t="shared" si="7"/>
        <v>8489.9808</v>
      </c>
      <c r="F61" s="362">
        <f t="shared" si="7"/>
        <v>183.52982</v>
      </c>
      <c r="G61" s="363">
        <f>+F61+E61</f>
        <v>8673.51062</v>
      </c>
      <c r="H61" s="364">
        <f t="shared" si="9"/>
        <v>129544.39864</v>
      </c>
      <c r="I61" s="362">
        <f t="shared" si="9"/>
        <v>16722.73017</v>
      </c>
      <c r="J61" s="363">
        <f t="shared" si="10"/>
        <v>146267.12881</v>
      </c>
      <c r="K61" s="364">
        <f t="shared" si="11"/>
        <v>138034.37944</v>
      </c>
      <c r="L61" s="362">
        <f t="shared" si="12"/>
        <v>16906.25999</v>
      </c>
      <c r="M61" s="363">
        <f t="shared" si="13"/>
        <v>154940.63942999998</v>
      </c>
      <c r="P61" s="154"/>
    </row>
    <row r="62" spans="2:16" ht="15.75">
      <c r="B62" s="484">
        <f t="shared" si="14"/>
        <v>2030</v>
      </c>
      <c r="C62" s="484" t="e">
        <f t="shared" si="15"/>
        <v>#REF!</v>
      </c>
      <c r="D62" s="167"/>
      <c r="E62" s="364">
        <f t="shared" si="7"/>
        <v>0</v>
      </c>
      <c r="F62" s="362">
        <f t="shared" si="7"/>
        <v>0</v>
      </c>
      <c r="G62" s="363">
        <f t="shared" si="8"/>
        <v>0</v>
      </c>
      <c r="H62" s="364">
        <f t="shared" si="9"/>
        <v>114806.30614</v>
      </c>
      <c r="I62" s="362">
        <f t="shared" si="9"/>
        <v>12913.43672</v>
      </c>
      <c r="J62" s="363">
        <f t="shared" si="10"/>
        <v>127719.74286</v>
      </c>
      <c r="K62" s="364">
        <f t="shared" si="11"/>
        <v>114806.30614</v>
      </c>
      <c r="L62" s="362">
        <f t="shared" si="12"/>
        <v>12913.43672</v>
      </c>
      <c r="M62" s="363">
        <f t="shared" si="13"/>
        <v>127719.74286</v>
      </c>
      <c r="P62" s="154"/>
    </row>
    <row r="63" spans="2:16" ht="15.75">
      <c r="B63" s="484">
        <f t="shared" si="14"/>
        <v>2031</v>
      </c>
      <c r="C63" s="484" t="e">
        <f t="shared" si="15"/>
        <v>#REF!</v>
      </c>
      <c r="D63" s="167"/>
      <c r="E63" s="364">
        <f t="shared" si="7"/>
        <v>0</v>
      </c>
      <c r="F63" s="362">
        <f t="shared" si="7"/>
        <v>0</v>
      </c>
      <c r="G63" s="363">
        <f t="shared" si="8"/>
        <v>0</v>
      </c>
      <c r="H63" s="364">
        <f t="shared" si="9"/>
        <v>99441.14969</v>
      </c>
      <c r="I63" s="362">
        <f t="shared" si="9"/>
        <v>9522.02694</v>
      </c>
      <c r="J63" s="363">
        <f t="shared" si="10"/>
        <v>108963.17663</v>
      </c>
      <c r="K63" s="364">
        <f t="shared" si="11"/>
        <v>99441.14969</v>
      </c>
      <c r="L63" s="362">
        <f t="shared" si="12"/>
        <v>9522.02694</v>
      </c>
      <c r="M63" s="363">
        <f t="shared" si="13"/>
        <v>108963.17663</v>
      </c>
      <c r="P63" s="154"/>
    </row>
    <row r="64" spans="2:16" ht="15.75">
      <c r="B64" s="484">
        <f t="shared" si="14"/>
        <v>2032</v>
      </c>
      <c r="C64" s="484" t="e">
        <f t="shared" si="15"/>
        <v>#REF!</v>
      </c>
      <c r="D64" s="167"/>
      <c r="E64" s="364">
        <f t="shared" si="7"/>
        <v>0</v>
      </c>
      <c r="F64" s="362">
        <f t="shared" si="7"/>
        <v>0</v>
      </c>
      <c r="G64" s="363">
        <f t="shared" si="8"/>
        <v>0</v>
      </c>
      <c r="H64" s="364">
        <f t="shared" si="9"/>
        <v>95691.95151</v>
      </c>
      <c r="I64" s="362">
        <f t="shared" si="9"/>
        <v>13252.23807</v>
      </c>
      <c r="J64" s="363">
        <f t="shared" si="10"/>
        <v>108944.18958</v>
      </c>
      <c r="K64" s="364">
        <f aca="true" t="shared" si="16" ref="K64:K71">+E64+H64</f>
        <v>95691.95151</v>
      </c>
      <c r="L64" s="362">
        <f aca="true" t="shared" si="17" ref="L64:L71">+F64+I64</f>
        <v>13252.23807</v>
      </c>
      <c r="M64" s="363">
        <f t="shared" si="13"/>
        <v>108944.18958</v>
      </c>
      <c r="P64" s="154"/>
    </row>
    <row r="65" spans="2:16" ht="15.75">
      <c r="B65" s="484">
        <f t="shared" si="14"/>
        <v>2033</v>
      </c>
      <c r="C65" s="484" t="e">
        <f t="shared" si="15"/>
        <v>#REF!</v>
      </c>
      <c r="D65" s="167"/>
      <c r="E65" s="364">
        <f t="shared" si="7"/>
        <v>0</v>
      </c>
      <c r="F65" s="362">
        <f t="shared" si="7"/>
        <v>0</v>
      </c>
      <c r="G65" s="363">
        <f t="shared" si="8"/>
        <v>0</v>
      </c>
      <c r="H65" s="364">
        <f t="shared" si="9"/>
        <v>40110.17675</v>
      </c>
      <c r="I65" s="362">
        <f t="shared" si="9"/>
        <v>3246.32287</v>
      </c>
      <c r="J65" s="363">
        <f t="shared" si="10"/>
        <v>43356.49962</v>
      </c>
      <c r="K65" s="364">
        <f t="shared" si="16"/>
        <v>40110.17675</v>
      </c>
      <c r="L65" s="362">
        <f t="shared" si="17"/>
        <v>3246.32287</v>
      </c>
      <c r="M65" s="363">
        <f t="shared" si="13"/>
        <v>43356.49962</v>
      </c>
      <c r="P65" s="154"/>
    </row>
    <row r="66" spans="2:16" ht="15.75">
      <c r="B66" s="484">
        <f t="shared" si="14"/>
        <v>2034</v>
      </c>
      <c r="C66" s="484" t="e">
        <f t="shared" si="15"/>
        <v>#REF!</v>
      </c>
      <c r="D66" s="167"/>
      <c r="E66" s="364">
        <f t="shared" si="7"/>
        <v>0</v>
      </c>
      <c r="F66" s="362">
        <f t="shared" si="7"/>
        <v>0</v>
      </c>
      <c r="G66" s="363">
        <f t="shared" si="8"/>
        <v>0</v>
      </c>
      <c r="H66" s="364">
        <f t="shared" si="9"/>
        <v>31326.90384</v>
      </c>
      <c r="I66" s="362">
        <f t="shared" si="9"/>
        <v>2098.00672</v>
      </c>
      <c r="J66" s="363">
        <f t="shared" si="10"/>
        <v>33424.91056</v>
      </c>
      <c r="K66" s="364">
        <f t="shared" si="16"/>
        <v>31326.90384</v>
      </c>
      <c r="L66" s="362">
        <f t="shared" si="17"/>
        <v>2098.00672</v>
      </c>
      <c r="M66" s="363">
        <f t="shared" si="13"/>
        <v>33424.91056</v>
      </c>
      <c r="P66" s="154"/>
    </row>
    <row r="67" spans="2:16" ht="15.75">
      <c r="B67" s="484">
        <f t="shared" si="14"/>
        <v>2035</v>
      </c>
      <c r="C67" s="484" t="e">
        <f t="shared" si="15"/>
        <v>#REF!</v>
      </c>
      <c r="D67" s="167"/>
      <c r="E67" s="364">
        <f t="shared" si="7"/>
        <v>0</v>
      </c>
      <c r="F67" s="362">
        <f t="shared" si="7"/>
        <v>0</v>
      </c>
      <c r="G67" s="363">
        <f t="shared" si="8"/>
        <v>0</v>
      </c>
      <c r="H67" s="364">
        <f t="shared" si="9"/>
        <v>32083.59716</v>
      </c>
      <c r="I67" s="362">
        <f t="shared" si="9"/>
        <v>987.85415</v>
      </c>
      <c r="J67" s="363">
        <f t="shared" si="10"/>
        <v>33071.451310000004</v>
      </c>
      <c r="K67" s="364">
        <f t="shared" si="16"/>
        <v>32083.59716</v>
      </c>
      <c r="L67" s="362">
        <f t="shared" si="17"/>
        <v>987.85415</v>
      </c>
      <c r="M67" s="363">
        <f t="shared" si="13"/>
        <v>33071.451310000004</v>
      </c>
      <c r="P67" s="154"/>
    </row>
    <row r="68" spans="2:16" ht="15.75">
      <c r="B68" s="484">
        <f t="shared" si="14"/>
        <v>2036</v>
      </c>
      <c r="C68" s="484" t="e">
        <f t="shared" si="15"/>
        <v>#REF!</v>
      </c>
      <c r="D68" s="167"/>
      <c r="E68" s="364">
        <f t="shared" si="7"/>
        <v>0</v>
      </c>
      <c r="F68" s="362">
        <f t="shared" si="7"/>
        <v>0</v>
      </c>
      <c r="G68" s="363">
        <f t="shared" si="8"/>
        <v>0</v>
      </c>
      <c r="H68" s="364">
        <f t="shared" si="9"/>
        <v>2690.01991</v>
      </c>
      <c r="I68" s="362">
        <f t="shared" si="9"/>
        <v>132.10594</v>
      </c>
      <c r="J68" s="363">
        <f t="shared" si="10"/>
        <v>2822.12585</v>
      </c>
      <c r="K68" s="364">
        <f t="shared" si="16"/>
        <v>2690.01991</v>
      </c>
      <c r="L68" s="362">
        <f t="shared" si="17"/>
        <v>132.10594</v>
      </c>
      <c r="M68" s="363">
        <f t="shared" si="13"/>
        <v>2822.12585</v>
      </c>
      <c r="P68" s="154"/>
    </row>
    <row r="69" spans="2:16" ht="15.75">
      <c r="B69" s="484">
        <f t="shared" si="14"/>
        <v>2037</v>
      </c>
      <c r="C69" s="484" t="e">
        <f t="shared" si="15"/>
        <v>#REF!</v>
      </c>
      <c r="D69" s="167"/>
      <c r="E69" s="364">
        <f t="shared" si="7"/>
        <v>0</v>
      </c>
      <c r="F69" s="362">
        <f t="shared" si="7"/>
        <v>0</v>
      </c>
      <c r="G69" s="363">
        <f t="shared" si="8"/>
        <v>0</v>
      </c>
      <c r="H69" s="364">
        <f t="shared" si="9"/>
        <v>1355.48385</v>
      </c>
      <c r="I69" s="362">
        <f t="shared" si="9"/>
        <v>82.11393</v>
      </c>
      <c r="J69" s="363">
        <f t="shared" si="10"/>
        <v>1437.59778</v>
      </c>
      <c r="K69" s="364">
        <f t="shared" si="16"/>
        <v>1355.48385</v>
      </c>
      <c r="L69" s="362">
        <f t="shared" si="17"/>
        <v>82.11393</v>
      </c>
      <c r="M69" s="363">
        <f t="shared" si="13"/>
        <v>1437.59778</v>
      </c>
      <c r="P69" s="154"/>
    </row>
    <row r="70" spans="2:16" ht="15.75">
      <c r="B70" s="484">
        <f t="shared" si="14"/>
        <v>2038</v>
      </c>
      <c r="C70" s="484" t="e">
        <f t="shared" si="15"/>
        <v>#REF!</v>
      </c>
      <c r="D70" s="167"/>
      <c r="E70" s="364">
        <f t="shared" si="7"/>
        <v>0</v>
      </c>
      <c r="F70" s="362">
        <f t="shared" si="7"/>
        <v>0</v>
      </c>
      <c r="G70" s="363">
        <f t="shared" si="8"/>
        <v>0</v>
      </c>
      <c r="H70" s="364">
        <f t="shared" si="9"/>
        <v>1355.48385</v>
      </c>
      <c r="I70" s="362">
        <f t="shared" si="9"/>
        <v>60.21692</v>
      </c>
      <c r="J70" s="363">
        <f t="shared" si="10"/>
        <v>1415.7007700000001</v>
      </c>
      <c r="K70" s="364">
        <f t="shared" si="16"/>
        <v>1355.48385</v>
      </c>
      <c r="L70" s="362">
        <f t="shared" si="17"/>
        <v>60.21692</v>
      </c>
      <c r="M70" s="363">
        <f t="shared" si="13"/>
        <v>1415.7007700000001</v>
      </c>
      <c r="P70" s="154"/>
    </row>
    <row r="71" spans="2:16" ht="15.75">
      <c r="B71" s="484">
        <f t="shared" si="14"/>
        <v>2039</v>
      </c>
      <c r="C71" s="484" t="e">
        <f t="shared" si="15"/>
        <v>#REF!</v>
      </c>
      <c r="D71" s="167"/>
      <c r="E71" s="364">
        <f t="shared" si="7"/>
        <v>0</v>
      </c>
      <c r="F71" s="362">
        <f t="shared" si="7"/>
        <v>0</v>
      </c>
      <c r="G71" s="363">
        <f t="shared" si="8"/>
        <v>0</v>
      </c>
      <c r="H71" s="364">
        <f t="shared" si="9"/>
        <v>1117.94461</v>
      </c>
      <c r="I71" s="362">
        <f t="shared" si="9"/>
        <v>38.31983</v>
      </c>
      <c r="J71" s="363">
        <f t="shared" si="10"/>
        <v>1156.26444</v>
      </c>
      <c r="K71" s="364">
        <f t="shared" si="16"/>
        <v>1117.94461</v>
      </c>
      <c r="L71" s="362">
        <f t="shared" si="17"/>
        <v>38.31983</v>
      </c>
      <c r="M71" s="363">
        <f t="shared" si="13"/>
        <v>1156.26444</v>
      </c>
      <c r="P71" s="154"/>
    </row>
    <row r="72" spans="2:16" ht="15.75">
      <c r="B72" s="484">
        <f t="shared" si="14"/>
        <v>2040</v>
      </c>
      <c r="C72" s="484"/>
      <c r="D72" s="167"/>
      <c r="E72" s="364">
        <f t="shared" si="7"/>
        <v>0</v>
      </c>
      <c r="F72" s="362">
        <f t="shared" si="7"/>
        <v>0</v>
      </c>
      <c r="G72" s="363">
        <f t="shared" si="8"/>
        <v>0</v>
      </c>
      <c r="H72" s="364">
        <f t="shared" si="9"/>
        <v>1098.7017</v>
      </c>
      <c r="I72" s="362">
        <f t="shared" si="9"/>
        <v>16.42282</v>
      </c>
      <c r="J72" s="363">
        <f>+H72+I72</f>
        <v>1115.12452</v>
      </c>
      <c r="K72" s="364">
        <f>+E72+H72</f>
        <v>1098.7017</v>
      </c>
      <c r="L72" s="362">
        <f>+F72+I72</f>
        <v>16.42282</v>
      </c>
      <c r="M72" s="363">
        <f>+K72+L72</f>
        <v>1115.12452</v>
      </c>
      <c r="P72" s="154"/>
    </row>
    <row r="73" spans="2:16" ht="8.25" customHeight="1">
      <c r="B73" s="155"/>
      <c r="C73" s="156"/>
      <c r="D73" s="168"/>
      <c r="E73" s="368"/>
      <c r="F73" s="369"/>
      <c r="G73" s="370"/>
      <c r="H73" s="368"/>
      <c r="I73" s="369"/>
      <c r="J73" s="370"/>
      <c r="K73" s="368"/>
      <c r="L73" s="369"/>
      <c r="M73" s="370"/>
      <c r="P73" s="154"/>
    </row>
    <row r="74" spans="2:16" ht="15" customHeight="1">
      <c r="B74" s="590" t="s">
        <v>14</v>
      </c>
      <c r="C74" s="591"/>
      <c r="D74" s="163"/>
      <c r="E74" s="584">
        <f aca="true" t="shared" si="18" ref="E74:M74">SUM(E55:E72)</f>
        <v>104187.60131</v>
      </c>
      <c r="F74" s="586">
        <f t="shared" si="18"/>
        <v>15361.0108</v>
      </c>
      <c r="G74" s="588">
        <f t="shared" si="18"/>
        <v>119548.61211</v>
      </c>
      <c r="H74" s="584">
        <f t="shared" si="18"/>
        <v>2621929.9728399995</v>
      </c>
      <c r="I74" s="586">
        <f t="shared" si="18"/>
        <v>383391.61266</v>
      </c>
      <c r="J74" s="588">
        <f t="shared" si="18"/>
        <v>3005321.585500001</v>
      </c>
      <c r="K74" s="584">
        <f t="shared" si="18"/>
        <v>2726117.5741499993</v>
      </c>
      <c r="L74" s="586">
        <f t="shared" si="18"/>
        <v>398752.62346</v>
      </c>
      <c r="M74" s="588">
        <f t="shared" si="18"/>
        <v>3124870.1976100006</v>
      </c>
      <c r="P74" s="154"/>
    </row>
    <row r="75" spans="2:16" ht="15" customHeight="1">
      <c r="B75" s="592"/>
      <c r="C75" s="593"/>
      <c r="D75" s="164"/>
      <c r="E75" s="585"/>
      <c r="F75" s="587"/>
      <c r="G75" s="589"/>
      <c r="H75" s="585"/>
      <c r="I75" s="587"/>
      <c r="J75" s="589"/>
      <c r="K75" s="585"/>
      <c r="L75" s="587"/>
      <c r="M75" s="589"/>
      <c r="P75" s="154"/>
    </row>
    <row r="76" ht="6.75" customHeight="1"/>
    <row r="77" spans="2:13" ht="15.75">
      <c r="B77" s="157" t="s">
        <v>115</v>
      </c>
      <c r="C77" s="158"/>
      <c r="D77" s="158"/>
      <c r="E77" s="144"/>
      <c r="F77" s="142"/>
      <c r="G77" s="144"/>
      <c r="H77" s="159"/>
      <c r="I77" s="145"/>
      <c r="J77" s="144"/>
      <c r="K77" s="144"/>
      <c r="L77" s="144"/>
      <c r="M77" s="144"/>
    </row>
    <row r="78" spans="2:13" ht="15">
      <c r="B78" s="157" t="s">
        <v>329</v>
      </c>
      <c r="C78" s="158"/>
      <c r="D78" s="158"/>
      <c r="E78" s="144"/>
      <c r="F78" s="142"/>
      <c r="G78" s="144"/>
      <c r="H78" s="159"/>
      <c r="I78" s="145"/>
      <c r="J78" s="144"/>
      <c r="K78" s="144"/>
      <c r="L78" s="144"/>
      <c r="M78" s="144"/>
    </row>
    <row r="79" spans="2:8" ht="15">
      <c r="B79" s="75" t="s">
        <v>330</v>
      </c>
      <c r="C79" s="158"/>
      <c r="D79" s="158"/>
      <c r="E79" s="144"/>
      <c r="F79" s="142"/>
      <c r="G79" s="144"/>
      <c r="H79" s="169"/>
    </row>
    <row r="80" spans="2:14" ht="15">
      <c r="B80" s="424"/>
      <c r="C80" s="424"/>
      <c r="D80" s="424"/>
      <c r="E80" s="438"/>
      <c r="F80" s="437"/>
      <c r="G80" s="437"/>
      <c r="H80" s="437"/>
      <c r="I80" s="437"/>
      <c r="J80" s="437"/>
      <c r="K80" s="437"/>
      <c r="L80" s="437"/>
      <c r="M80" s="437"/>
      <c r="N80" s="424"/>
    </row>
    <row r="81" spans="2:14" ht="15">
      <c r="B81" s="424"/>
      <c r="C81" s="424"/>
      <c r="D81" s="424"/>
      <c r="E81" s="439"/>
      <c r="F81" s="179"/>
      <c r="G81" s="179"/>
      <c r="H81" s="179"/>
      <c r="I81" s="179"/>
      <c r="J81" s="179"/>
      <c r="K81" s="179"/>
      <c r="L81" s="179"/>
      <c r="M81" s="179"/>
      <c r="N81" s="424"/>
    </row>
    <row r="82" spans="2:14" ht="15">
      <c r="B82" s="424"/>
      <c r="C82" s="424"/>
      <c r="D82" s="424"/>
      <c r="E82" s="440"/>
      <c r="F82" s="437"/>
      <c r="G82" s="437"/>
      <c r="H82" s="437"/>
      <c r="I82" s="437"/>
      <c r="J82" s="437"/>
      <c r="K82" s="437"/>
      <c r="L82" s="437"/>
      <c r="M82" s="437"/>
      <c r="N82" s="424"/>
    </row>
    <row r="83" spans="2:14" ht="15">
      <c r="B83" s="424"/>
      <c r="C83" s="424"/>
      <c r="D83" s="424"/>
      <c r="E83" s="441"/>
      <c r="F83" s="424"/>
      <c r="G83" s="437"/>
      <c r="H83" s="437"/>
      <c r="I83" s="442"/>
      <c r="J83" s="437"/>
      <c r="K83" s="437"/>
      <c r="L83" s="437"/>
      <c r="M83" s="437"/>
      <c r="N83" s="424"/>
    </row>
    <row r="84" spans="2:14" ht="15">
      <c r="B84" s="424"/>
      <c r="C84" s="424"/>
      <c r="D84" s="424"/>
      <c r="E84" s="440"/>
      <c r="F84" s="440"/>
      <c r="G84" s="440"/>
      <c r="H84" s="440"/>
      <c r="I84" s="440"/>
      <c r="J84" s="440"/>
      <c r="K84" s="440"/>
      <c r="L84" s="440"/>
      <c r="M84" s="440"/>
      <c r="N84" s="424"/>
    </row>
    <row r="85" spans="2:14" ht="15">
      <c r="B85" s="424"/>
      <c r="C85" s="424"/>
      <c r="D85" s="424"/>
      <c r="E85" s="437"/>
      <c r="F85" s="424"/>
      <c r="G85" s="437"/>
      <c r="H85" s="437"/>
      <c r="I85" s="442"/>
      <c r="J85" s="437"/>
      <c r="K85" s="437"/>
      <c r="L85" s="437"/>
      <c r="M85" s="437"/>
      <c r="N85" s="424"/>
    </row>
    <row r="86" spans="2:14" ht="15">
      <c r="B86" s="424"/>
      <c r="C86" s="424"/>
      <c r="D86" s="424"/>
      <c r="E86" s="437"/>
      <c r="F86" s="424"/>
      <c r="G86" s="437"/>
      <c r="H86" s="437"/>
      <c r="I86" s="442"/>
      <c r="J86" s="437"/>
      <c r="K86" s="437"/>
      <c r="L86" s="437"/>
      <c r="M86" s="437"/>
      <c r="N86" s="424"/>
    </row>
    <row r="87" spans="2:14" ht="15">
      <c r="B87" s="424"/>
      <c r="C87" s="424"/>
      <c r="D87" s="424"/>
      <c r="E87" s="437"/>
      <c r="F87" s="424"/>
      <c r="G87" s="437"/>
      <c r="H87" s="437"/>
      <c r="I87" s="442"/>
      <c r="J87" s="437"/>
      <c r="K87" s="437"/>
      <c r="L87" s="437"/>
      <c r="M87" s="437"/>
      <c r="N87" s="424"/>
    </row>
    <row r="88" spans="2:14" ht="15">
      <c r="B88" s="424"/>
      <c r="C88" s="424"/>
      <c r="D88" s="424"/>
      <c r="E88" s="437"/>
      <c r="F88" s="424"/>
      <c r="G88" s="437"/>
      <c r="H88" s="437"/>
      <c r="I88" s="442"/>
      <c r="J88" s="437"/>
      <c r="K88" s="437"/>
      <c r="L88" s="437"/>
      <c r="M88" s="437"/>
      <c r="N88" s="424"/>
    </row>
    <row r="89" spans="2:14" ht="15">
      <c r="B89" s="424"/>
      <c r="C89" s="424"/>
      <c r="D89" s="424"/>
      <c r="E89" s="437"/>
      <c r="F89" s="424"/>
      <c r="G89" s="437"/>
      <c r="H89" s="437"/>
      <c r="I89" s="442"/>
      <c r="J89" s="437"/>
      <c r="K89" s="437"/>
      <c r="L89" s="437"/>
      <c r="M89" s="437"/>
      <c r="N89" s="424"/>
    </row>
    <row r="90" spans="2:14" ht="15">
      <c r="B90" s="424"/>
      <c r="C90" s="424"/>
      <c r="D90" s="424"/>
      <c r="E90" s="437"/>
      <c r="F90" s="424"/>
      <c r="G90" s="437"/>
      <c r="H90" s="437"/>
      <c r="I90" s="442"/>
      <c r="J90" s="437"/>
      <c r="K90" s="437"/>
      <c r="L90" s="437"/>
      <c r="M90" s="437"/>
      <c r="N90" s="424"/>
    </row>
    <row r="91" spans="2:14" ht="15">
      <c r="B91" s="424"/>
      <c r="C91" s="424"/>
      <c r="D91" s="424"/>
      <c r="E91" s="437"/>
      <c r="F91" s="424"/>
      <c r="G91" s="437"/>
      <c r="H91" s="437"/>
      <c r="I91" s="442"/>
      <c r="J91" s="437"/>
      <c r="K91" s="437"/>
      <c r="L91" s="437"/>
      <c r="M91" s="437"/>
      <c r="N91" s="424"/>
    </row>
    <row r="92" spans="2:14" ht="15">
      <c r="B92" s="424"/>
      <c r="C92" s="424"/>
      <c r="D92" s="424"/>
      <c r="E92" s="437"/>
      <c r="F92" s="424"/>
      <c r="G92" s="437"/>
      <c r="H92" s="437"/>
      <c r="I92" s="442"/>
      <c r="J92" s="437"/>
      <c r="K92" s="437"/>
      <c r="L92" s="437"/>
      <c r="M92" s="437"/>
      <c r="N92" s="424"/>
    </row>
    <row r="93" spans="2:14" ht="15">
      <c r="B93" s="424"/>
      <c r="C93" s="424"/>
      <c r="D93" s="424"/>
      <c r="E93" s="437"/>
      <c r="F93" s="424"/>
      <c r="G93" s="437"/>
      <c r="H93" s="437"/>
      <c r="I93" s="442"/>
      <c r="J93" s="437"/>
      <c r="K93" s="437"/>
      <c r="L93" s="437"/>
      <c r="M93" s="437"/>
      <c r="N93" s="424"/>
    </row>
    <row r="94" spans="2:14" ht="15">
      <c r="B94" s="424"/>
      <c r="C94" s="424"/>
      <c r="D94" s="424"/>
      <c r="E94" s="437"/>
      <c r="F94" s="424"/>
      <c r="G94" s="437"/>
      <c r="H94" s="437"/>
      <c r="I94" s="442"/>
      <c r="J94" s="437"/>
      <c r="K94" s="437"/>
      <c r="L94" s="437"/>
      <c r="M94" s="437"/>
      <c r="N94" s="424"/>
    </row>
    <row r="95" spans="2:14" ht="15">
      <c r="B95" s="424"/>
      <c r="C95" s="424"/>
      <c r="D95" s="424"/>
      <c r="E95" s="437"/>
      <c r="F95" s="424"/>
      <c r="G95" s="437"/>
      <c r="H95" s="437"/>
      <c r="I95" s="442"/>
      <c r="J95" s="437"/>
      <c r="K95" s="437"/>
      <c r="L95" s="437"/>
      <c r="M95" s="437"/>
      <c r="N95" s="424"/>
    </row>
    <row r="96" spans="2:14" ht="15">
      <c r="B96" s="424"/>
      <c r="C96" s="424"/>
      <c r="D96" s="424"/>
      <c r="E96" s="437"/>
      <c r="F96" s="424"/>
      <c r="G96" s="437"/>
      <c r="H96" s="437"/>
      <c r="I96" s="442"/>
      <c r="J96" s="437"/>
      <c r="K96" s="437"/>
      <c r="L96" s="437"/>
      <c r="M96" s="437"/>
      <c r="N96" s="424"/>
    </row>
    <row r="97" spans="2:14" ht="15">
      <c r="B97" s="424"/>
      <c r="C97" s="424"/>
      <c r="D97" s="424"/>
      <c r="E97" s="437"/>
      <c r="F97" s="424"/>
      <c r="G97" s="437"/>
      <c r="H97" s="437"/>
      <c r="I97" s="442"/>
      <c r="J97" s="437"/>
      <c r="K97" s="437"/>
      <c r="L97" s="437"/>
      <c r="M97" s="437"/>
      <c r="N97" s="424"/>
    </row>
  </sheetData>
  <sheetProtection/>
  <mergeCells count="29">
    <mergeCell ref="B52:C53"/>
    <mergeCell ref="G34:G35"/>
    <mergeCell ref="J74:J75"/>
    <mergeCell ref="E12:G12"/>
    <mergeCell ref="H12:J12"/>
    <mergeCell ref="B12:C13"/>
    <mergeCell ref="B34:C35"/>
    <mergeCell ref="E34:E35"/>
    <mergeCell ref="F34:F35"/>
    <mergeCell ref="K12:M12"/>
    <mergeCell ref="H34:H35"/>
    <mergeCell ref="E52:G52"/>
    <mergeCell ref="H52:J52"/>
    <mergeCell ref="K52:M52"/>
    <mergeCell ref="I34:I35"/>
    <mergeCell ref="J34:J35"/>
    <mergeCell ref="K34:K35"/>
    <mergeCell ref="L34:L35"/>
    <mergeCell ref="M34:M35"/>
    <mergeCell ref="B5:D5"/>
    <mergeCell ref="K74:K75"/>
    <mergeCell ref="L74:L75"/>
    <mergeCell ref="M74:M75"/>
    <mergeCell ref="B74:C75"/>
    <mergeCell ref="E74:E75"/>
    <mergeCell ref="F74:F75"/>
    <mergeCell ref="G74:G75"/>
    <mergeCell ref="H74:H75"/>
    <mergeCell ref="I74:I75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5:G7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0" t="s">
        <v>254</v>
      </c>
      <c r="C6" s="500"/>
      <c r="D6" s="500"/>
      <c r="E6" s="500"/>
      <c r="F6" s="500"/>
      <c r="G6" s="500"/>
    </row>
    <row r="7" spans="1:7" ht="15.75">
      <c r="A7" s="4"/>
      <c r="B7" s="501" t="str">
        <f>+Indice!B7</f>
        <v>AL 31 DE MARZO DE 2023</v>
      </c>
      <c r="C7" s="501"/>
      <c r="D7" s="501"/>
      <c r="E7" s="501"/>
      <c r="F7" s="501"/>
      <c r="G7" s="501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06" t="s">
        <v>255</v>
      </c>
      <c r="E9" s="506"/>
      <c r="F9" s="506"/>
      <c r="G9" s="506"/>
    </row>
    <row r="10" spans="1:7" ht="58.5" customHeight="1">
      <c r="A10" s="6"/>
      <c r="B10" s="253"/>
      <c r="C10" s="253"/>
      <c r="D10" s="506" t="s">
        <v>117</v>
      </c>
      <c r="E10" s="506"/>
      <c r="F10" s="506"/>
      <c r="G10" s="506"/>
    </row>
    <row r="11" spans="1:7" ht="105" customHeight="1">
      <c r="A11" s="6"/>
      <c r="B11" s="253"/>
      <c r="C11" s="253"/>
      <c r="D11" s="507" t="s">
        <v>118</v>
      </c>
      <c r="E11" s="507"/>
      <c r="F11" s="507"/>
      <c r="G11" s="507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8" t="s">
        <v>128</v>
      </c>
      <c r="E13" s="508"/>
      <c r="F13" s="508"/>
      <c r="G13" s="508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45016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10" t="s">
        <v>256</v>
      </c>
      <c r="E20" s="510"/>
      <c r="F20" s="510"/>
      <c r="G20" s="510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224</v>
      </c>
      <c r="E23" s="6"/>
      <c r="F23" s="6"/>
      <c r="G23" s="6"/>
    </row>
    <row r="24" spans="1:7" ht="16.5" customHeight="1">
      <c r="A24" s="6"/>
      <c r="B24" s="10"/>
      <c r="C24" s="10"/>
      <c r="D24" s="6" t="s">
        <v>225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7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45046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7" t="s">
        <v>73</v>
      </c>
      <c r="E30" s="507"/>
      <c r="F30" s="507"/>
      <c r="G30" s="507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09" t="s">
        <v>131</v>
      </c>
      <c r="E32" s="509"/>
      <c r="F32" s="509"/>
      <c r="G32" s="509"/>
    </row>
    <row r="33" spans="4:7" ht="7.5" customHeight="1">
      <c r="D33" s="506"/>
      <c r="E33" s="506"/>
      <c r="F33" s="506"/>
      <c r="G33" s="506"/>
    </row>
    <row r="34" spans="2:9" ht="28.5" customHeight="1">
      <c r="B34" s="7" t="s">
        <v>11</v>
      </c>
      <c r="C34" s="7" t="s">
        <v>1</v>
      </c>
      <c r="D34" s="507" t="s">
        <v>137</v>
      </c>
      <c r="E34" s="507"/>
      <c r="F34" s="507"/>
      <c r="G34" s="507"/>
      <c r="I34" s="314">
        <v>3.765</v>
      </c>
    </row>
    <row r="35" spans="4:7" ht="15.75" customHeight="1">
      <c r="D35" s="506"/>
      <c r="E35" s="506"/>
      <c r="F35" s="506"/>
      <c r="G35" s="506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6"/>
      <c r="E37" s="506"/>
      <c r="F37" s="506"/>
      <c r="G37" s="506"/>
    </row>
    <row r="38" spans="4:7" ht="15">
      <c r="D38" s="506"/>
      <c r="E38" s="506"/>
      <c r="F38" s="506"/>
      <c r="G38" s="506"/>
    </row>
    <row r="39" spans="4:7" ht="15">
      <c r="D39" s="506"/>
      <c r="E39" s="506"/>
      <c r="F39" s="506"/>
      <c r="G39" s="506"/>
    </row>
    <row r="40" spans="4:7" ht="15">
      <c r="D40" s="506"/>
      <c r="E40" s="506"/>
      <c r="F40" s="506"/>
      <c r="G40" s="506"/>
    </row>
    <row r="41" spans="4:7" ht="15">
      <c r="D41" s="506"/>
      <c r="E41" s="506"/>
      <c r="F41" s="506"/>
      <c r="G41" s="506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0" t="s">
        <v>174</v>
      </c>
      <c r="C5" s="500"/>
      <c r="D5" s="500"/>
      <c r="E5" s="500"/>
      <c r="F5" s="500"/>
      <c r="G5" s="500"/>
      <c r="H5" s="500"/>
      <c r="I5" s="500"/>
      <c r="J5" s="500"/>
      <c r="K5" s="218"/>
      <c r="L5" s="218"/>
      <c r="M5" s="218"/>
      <c r="N5" s="127"/>
      <c r="O5" s="29"/>
    </row>
    <row r="6" spans="1:15" s="1" customFormat="1" ht="19.5" customHeight="1">
      <c r="A6" s="4"/>
      <c r="B6" s="516" t="s">
        <v>254</v>
      </c>
      <c r="C6" s="516"/>
      <c r="D6" s="516"/>
      <c r="E6" s="516"/>
      <c r="F6" s="516"/>
      <c r="G6" s="516"/>
      <c r="H6" s="516"/>
      <c r="I6" s="516"/>
      <c r="J6" s="516"/>
      <c r="K6" s="218"/>
      <c r="L6" s="218"/>
      <c r="M6" s="218"/>
      <c r="N6" s="127"/>
      <c r="O6" s="29"/>
    </row>
    <row r="7" spans="1:15" s="1" customFormat="1" ht="18" customHeight="1">
      <c r="A7" s="4"/>
      <c r="B7" s="512" t="str">
        <f>+Indice!B7</f>
        <v>AL 31 DE MARZO DE 2023</v>
      </c>
      <c r="C7" s="512"/>
      <c r="D7" s="512"/>
      <c r="E7" s="512"/>
      <c r="F7" s="512"/>
      <c r="G7" s="512"/>
      <c r="H7" s="512"/>
      <c r="I7" s="512"/>
      <c r="J7" s="512"/>
      <c r="K7" s="218"/>
      <c r="L7" s="218"/>
      <c r="M7" s="218"/>
      <c r="N7" s="127"/>
      <c r="O7" s="29"/>
    </row>
    <row r="8" spans="1:15" s="1" customFormat="1" ht="19.5" customHeight="1">
      <c r="A8" s="4"/>
      <c r="B8" s="511"/>
      <c r="C8" s="511"/>
      <c r="D8" s="511"/>
      <c r="E8" s="511"/>
      <c r="F8" s="511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6" t="s">
        <v>132</v>
      </c>
      <c r="C9" s="376"/>
      <c r="D9" s="376"/>
      <c r="E9" s="376"/>
      <c r="F9" s="376"/>
      <c r="G9" s="376"/>
      <c r="H9" s="376"/>
      <c r="I9" s="376"/>
      <c r="J9" s="376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3" t="s">
        <v>24</v>
      </c>
      <c r="C11" s="514"/>
      <c r="D11" s="514"/>
      <c r="E11" s="515"/>
      <c r="F11" s="116"/>
      <c r="G11" s="513" t="s">
        <v>25</v>
      </c>
      <c r="H11" s="514"/>
      <c r="I11" s="514"/>
      <c r="J11" s="515"/>
      <c r="N11" s="257"/>
    </row>
    <row r="12" spans="2:13" ht="19.5" customHeight="1">
      <c r="B12" s="118"/>
      <c r="C12" s="375" t="s">
        <v>13</v>
      </c>
      <c r="D12" s="375" t="s">
        <v>133</v>
      </c>
      <c r="E12" s="378" t="s">
        <v>26</v>
      </c>
      <c r="F12" s="119"/>
      <c r="G12" s="120"/>
      <c r="H12" s="375" t="s">
        <v>13</v>
      </c>
      <c r="I12" s="375" t="s">
        <v>133</v>
      </c>
      <c r="J12" s="378" t="s">
        <v>26</v>
      </c>
      <c r="M12" s="205"/>
    </row>
    <row r="13" spans="2:10" ht="19.5" customHeight="1">
      <c r="B13" s="121" t="s">
        <v>29</v>
      </c>
      <c r="C13" s="373">
        <f>('DGRGL-C1'!C18+'DGRGL-C1'!C46)/1000</f>
        <v>623.23142885</v>
      </c>
      <c r="D13" s="373">
        <f>('DGRGL-C1'!D18+'DGRGL-C1'!D46)/1000</f>
        <v>2346.46632963</v>
      </c>
      <c r="E13" s="446">
        <f>+D13/$D$15</f>
        <v>0.9782824548837797</v>
      </c>
      <c r="F13" s="122"/>
      <c r="G13" s="121" t="s">
        <v>30</v>
      </c>
      <c r="H13" s="371">
        <f>(+'DGRGL-C3'!C19+'DGRGL-C3'!C45)/1000</f>
        <v>637.06695928</v>
      </c>
      <c r="I13" s="371">
        <f>(+'DGRGL-C3'!D19+'DGRGL-C3'!D45)/1000</f>
        <v>2398.5571017000007</v>
      </c>
      <c r="J13" s="446">
        <f>+I13/$I$15</f>
        <v>1</v>
      </c>
    </row>
    <row r="14" spans="2:14" ht="19.5" customHeight="1">
      <c r="B14" s="121" t="s">
        <v>27</v>
      </c>
      <c r="C14" s="373">
        <f>+'DGRGL-C1'!C15/1000</f>
        <v>13.83553043</v>
      </c>
      <c r="D14" s="373">
        <f>+'DGRGL-C1'!D15/1000</f>
        <v>52.09077207</v>
      </c>
      <c r="E14" s="446">
        <f>+D14/$D$15</f>
        <v>0.021717545116220153</v>
      </c>
      <c r="F14" s="122"/>
      <c r="G14" s="121" t="s">
        <v>28</v>
      </c>
      <c r="H14" s="371">
        <f>(+'DGRGL-C3'!C15+'DGRGL-C3'!C43)/1000</f>
        <v>0</v>
      </c>
      <c r="I14" s="371">
        <f>(+'DGRGL-C3'!D15+'DGRGL-C3'!D43)/1000</f>
        <v>0</v>
      </c>
      <c r="J14" s="446">
        <f>+I14/$I$15</f>
        <v>0</v>
      </c>
      <c r="N14" s="225"/>
    </row>
    <row r="15" spans="2:10" ht="19.5" customHeight="1">
      <c r="B15" s="123" t="s">
        <v>31</v>
      </c>
      <c r="C15" s="374">
        <f>+C14+C13</f>
        <v>637.06695928</v>
      </c>
      <c r="D15" s="374">
        <f>+D14+D13</f>
        <v>2398.5571017</v>
      </c>
      <c r="E15" s="447">
        <f>SUM(E13:E14)</f>
        <v>0.9999999999999999</v>
      </c>
      <c r="F15" s="124"/>
      <c r="G15" s="123" t="s">
        <v>31</v>
      </c>
      <c r="H15" s="372">
        <f>+H14+H13</f>
        <v>637.06695928</v>
      </c>
      <c r="I15" s="372">
        <f>+I14+I13</f>
        <v>2398.5571017000007</v>
      </c>
      <c r="J15" s="447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0</v>
      </c>
      <c r="J16" s="124"/>
    </row>
    <row r="17" spans="3:4" ht="19.5" customHeight="1">
      <c r="C17" s="227"/>
      <c r="D17" s="228"/>
    </row>
    <row r="18" spans="2:10" ht="19.5" customHeight="1">
      <c r="B18" s="513" t="s">
        <v>32</v>
      </c>
      <c r="C18" s="514"/>
      <c r="D18" s="514"/>
      <c r="E18" s="515"/>
      <c r="F18" s="116"/>
      <c r="G18" s="513" t="s">
        <v>71</v>
      </c>
      <c r="H18" s="514"/>
      <c r="I18" s="514"/>
      <c r="J18" s="515"/>
    </row>
    <row r="19" spans="2:15" ht="19.5" customHeight="1">
      <c r="B19" s="120"/>
      <c r="C19" s="375" t="s">
        <v>13</v>
      </c>
      <c r="D19" s="375" t="s">
        <v>133</v>
      </c>
      <c r="E19" s="378" t="s">
        <v>26</v>
      </c>
      <c r="F19" s="119"/>
      <c r="G19" s="229"/>
      <c r="H19" s="375" t="s">
        <v>13</v>
      </c>
      <c r="I19" s="375" t="s">
        <v>133</v>
      </c>
      <c r="J19" s="381" t="s">
        <v>26</v>
      </c>
      <c r="M19" s="230"/>
      <c r="N19" s="230"/>
      <c r="O19" s="54"/>
    </row>
    <row r="20" spans="2:15" ht="19.5" customHeight="1">
      <c r="B20" s="121" t="s">
        <v>86</v>
      </c>
      <c r="C20" s="373">
        <f>('DGRGL-C2'!C15+'DGRGL-C2'!C20)/1000</f>
        <v>397.75317848</v>
      </c>
      <c r="D20" s="373">
        <f>('DGRGL-C2'!D15+'DGRGL-C2'!D20)/1000</f>
        <v>1497.54071698</v>
      </c>
      <c r="E20" s="446">
        <f>+D20/$D$23</f>
        <v>0.624350663121009</v>
      </c>
      <c r="F20" s="122"/>
      <c r="G20" s="390" t="s">
        <v>165</v>
      </c>
      <c r="H20" s="379">
        <f>(+'DGRGL-C5'!C19+'DGRGL-C5'!C44+'DGRGL-C5'!C57)/1000</f>
        <v>549.59404707</v>
      </c>
      <c r="I20" s="379">
        <f>(+'DGRGL-C5'!D19+'DGRGL-C5'!D44+'DGRGL-C5'!D57)/1000</f>
        <v>2069.22158722</v>
      </c>
      <c r="J20" s="448">
        <f aca="true" t="shared" si="0" ref="J20:J28">+I20/$I$29</f>
        <v>0.8626943197447413</v>
      </c>
      <c r="M20" s="230"/>
      <c r="N20" s="230"/>
      <c r="O20" s="54"/>
    </row>
    <row r="21" spans="2:15" ht="19.5" customHeight="1">
      <c r="B21" s="121" t="s">
        <v>85</v>
      </c>
      <c r="C21" s="373">
        <f>('DGRGL-C2'!C16+'DGRGL-C2'!C21)/1000</f>
        <v>238.5094759</v>
      </c>
      <c r="D21" s="373">
        <f>('DGRGL-C2'!D16+'DGRGL-C2'!D21)/1000</f>
        <v>897.98817677</v>
      </c>
      <c r="E21" s="446">
        <f>+D21/$D$23</f>
        <v>0.374386824534443</v>
      </c>
      <c r="F21" s="122"/>
      <c r="G21" s="390" t="s">
        <v>265</v>
      </c>
      <c r="H21" s="379">
        <f>(+'DGRGL-C5'!C34)/1000</f>
        <v>48.030344400000004</v>
      </c>
      <c r="I21" s="379">
        <f>(+'DGRGL-C5'!D34)/1000</f>
        <v>180.83424667</v>
      </c>
      <c r="J21" s="448">
        <f t="shared" si="0"/>
        <v>0.07539292958330324</v>
      </c>
      <c r="M21" s="232"/>
      <c r="N21" s="233"/>
      <c r="O21" s="54"/>
    </row>
    <row r="22" spans="2:15" ht="19.5" customHeight="1">
      <c r="B22" s="121" t="s">
        <v>250</v>
      </c>
      <c r="C22" s="373">
        <f>('DGRGL-C2'!C17+'DGRGL-C2'!C22)/1000</f>
        <v>0.8043049</v>
      </c>
      <c r="D22" s="373">
        <f>('DGRGL-C2'!D17+'DGRGL-C2'!D22)/1000</f>
        <v>3.02820795</v>
      </c>
      <c r="E22" s="446">
        <f>+D22/$D$23</f>
        <v>0.0012625123445481991</v>
      </c>
      <c r="F22" s="124"/>
      <c r="G22" s="390" t="s">
        <v>226</v>
      </c>
      <c r="H22" s="379">
        <f>+'DGRGL-C5'!C35/1000</f>
        <v>17.990377329999998</v>
      </c>
      <c r="I22" s="379">
        <f>+'DGRGL-C5'!D35/1000</f>
        <v>67.73377065000001</v>
      </c>
      <c r="J22" s="448">
        <f t="shared" si="0"/>
        <v>0.028239382169385527</v>
      </c>
      <c r="M22" s="234"/>
      <c r="N22" s="230"/>
      <c r="O22" s="54"/>
    </row>
    <row r="23" spans="2:15" ht="25.5">
      <c r="B23" s="123" t="s">
        <v>31</v>
      </c>
      <c r="C23" s="374">
        <f>+C21+C20+C22</f>
        <v>637.06695928</v>
      </c>
      <c r="D23" s="374">
        <f>+D21+D20+D22</f>
        <v>2398.5571016999997</v>
      </c>
      <c r="E23" s="447">
        <f>+E21+E20+E22</f>
        <v>1.0000000000000002</v>
      </c>
      <c r="F23" s="124"/>
      <c r="G23" s="231" t="s">
        <v>166</v>
      </c>
      <c r="H23" s="379">
        <f>+'DGRGL-C5'!C28/1000</f>
        <v>13.52985186</v>
      </c>
      <c r="I23" s="379">
        <f>+'DGRGL-C5'!D28/1000</f>
        <v>50.93989225</v>
      </c>
      <c r="J23" s="448">
        <f t="shared" si="0"/>
        <v>0.021237723385403612</v>
      </c>
      <c r="M23" s="230"/>
      <c r="N23" s="230"/>
      <c r="O23" s="54"/>
    </row>
    <row r="24" spans="2:15" ht="19.5" customHeight="1">
      <c r="B24" s="117" t="s">
        <v>234</v>
      </c>
      <c r="C24" s="289"/>
      <c r="D24" s="480"/>
      <c r="E24" s="290"/>
      <c r="F24" s="124"/>
      <c r="G24" s="390" t="s">
        <v>152</v>
      </c>
      <c r="H24" s="379">
        <f>(+'DGRGL-C5'!C41+'DGRGL-C5'!C101)/1000</f>
        <v>3.89136554</v>
      </c>
      <c r="I24" s="379">
        <f>(+'DGRGL-C5'!D41+'DGRGL-C5'!D101)/1000</f>
        <v>14.650991260000001</v>
      </c>
      <c r="J24" s="448">
        <f t="shared" si="0"/>
        <v>0.006108252019356125</v>
      </c>
      <c r="M24" s="230"/>
      <c r="N24" s="230"/>
      <c r="O24" s="54"/>
    </row>
    <row r="25" spans="3:15" ht="19.5" customHeight="1">
      <c r="C25" s="289"/>
      <c r="D25" s="480"/>
      <c r="E25" s="290"/>
      <c r="F25" s="124"/>
      <c r="G25" s="390" t="s">
        <v>157</v>
      </c>
      <c r="H25" s="379">
        <f>(+'DGRGL-C5'!C36+'DGRGL-C5'!C96)/1000</f>
        <v>3.6933437</v>
      </c>
      <c r="I25" s="379">
        <f>(+'DGRGL-C5'!D36+'DGRGL-C5'!D96)/1000</f>
        <v>13.90543903</v>
      </c>
      <c r="J25" s="448">
        <f t="shared" si="0"/>
        <v>0.00579741838130282</v>
      </c>
      <c r="M25" s="230"/>
      <c r="N25" s="230"/>
      <c r="O25" s="54"/>
    </row>
    <row r="26" spans="6:15" ht="25.5" customHeight="1">
      <c r="F26" s="124"/>
      <c r="G26" s="231" t="s">
        <v>169</v>
      </c>
      <c r="H26" s="379">
        <f>+'DGRGL-C5'!C29/1000</f>
        <v>0.30567857</v>
      </c>
      <c r="I26" s="379">
        <f>+'DGRGL-C5'!D29/1000</f>
        <v>1.15087982</v>
      </c>
      <c r="J26" s="448">
        <f t="shared" si="0"/>
        <v>0.0004798217308165409</v>
      </c>
      <c r="M26" s="230"/>
      <c r="N26" s="230"/>
      <c r="O26" s="54"/>
    </row>
    <row r="27" spans="2:15" ht="19.5" customHeight="1">
      <c r="B27" s="517" t="s">
        <v>33</v>
      </c>
      <c r="C27" s="518"/>
      <c r="D27" s="518"/>
      <c r="E27" s="519"/>
      <c r="F27" s="124"/>
      <c r="G27" s="390" t="s">
        <v>213</v>
      </c>
      <c r="H27" s="379">
        <f>+'DGRGL-C5'!C38/1000</f>
        <v>0.031048259999999998</v>
      </c>
      <c r="I27" s="379">
        <f>+'DGRGL-C5'!D38/1000</f>
        <v>0.11689669999999999</v>
      </c>
      <c r="J27" s="448">
        <f t="shared" si="0"/>
        <v>4.8736258943824325E-05</v>
      </c>
      <c r="M27" s="230"/>
      <c r="N27" s="230"/>
      <c r="O27" s="54"/>
    </row>
    <row r="28" spans="2:16" ht="19.5" customHeight="1">
      <c r="B28" s="120"/>
      <c r="C28" s="375" t="s">
        <v>13</v>
      </c>
      <c r="D28" s="375" t="s">
        <v>133</v>
      </c>
      <c r="E28" s="378" t="s">
        <v>26</v>
      </c>
      <c r="F28" s="116"/>
      <c r="G28" s="390" t="s">
        <v>267</v>
      </c>
      <c r="H28" s="379">
        <f>(+'DGRGL-C5'!C37+'DGRGL-C5'!C97)/1000</f>
        <v>0.00090255</v>
      </c>
      <c r="I28" s="379">
        <f>(+'DGRGL-C5'!D37+'DGRGL-C5'!D97)/1000</f>
        <v>0.0033981</v>
      </c>
      <c r="J28" s="448">
        <f t="shared" si="0"/>
        <v>1.4167267469227913E-06</v>
      </c>
      <c r="M28" s="232"/>
      <c r="N28" s="230"/>
      <c r="O28" s="54"/>
      <c r="P28" s="55"/>
    </row>
    <row r="29" spans="2:16" ht="19.5" customHeight="1">
      <c r="B29" s="121" t="s">
        <v>257</v>
      </c>
      <c r="C29" s="371">
        <f>(+'DGRGL-C5'!C19+'DGRGL-C5'!C44+'DGRGL-C5'!C56)/1000</f>
        <v>549.59404707</v>
      </c>
      <c r="D29" s="371">
        <f>('DGRGL-C5'!D19+'DGRGL-C5'!D44+'DGRGL-C5'!D56)/1000</f>
        <v>2069.22158722</v>
      </c>
      <c r="E29" s="446">
        <f>+C29/$C$32</f>
        <v>0.8626943197480215</v>
      </c>
      <c r="F29" s="119"/>
      <c r="G29" s="123" t="s">
        <v>31</v>
      </c>
      <c r="H29" s="380">
        <f>SUM(H20:H28)</f>
        <v>637.0669592800001</v>
      </c>
      <c r="I29" s="380">
        <f>SUM(I20:I28)</f>
        <v>2398.5571017</v>
      </c>
      <c r="J29" s="449">
        <f>SUM(J20:J28)</f>
        <v>0.9999999999999999</v>
      </c>
      <c r="M29" s="230"/>
      <c r="N29" s="235"/>
      <c r="O29" s="97"/>
      <c r="P29" s="55"/>
    </row>
    <row r="30" spans="2:16" ht="19.5" customHeight="1">
      <c r="B30" s="121" t="s">
        <v>63</v>
      </c>
      <c r="C30" s="371">
        <f>(+'DGRGL-C5'!C33+'DGRGL-C5'!C40+'DGRGL-C5'!C95+'DGRGL-C5'!C100)/1000</f>
        <v>73.63738178</v>
      </c>
      <c r="D30" s="371">
        <f>(+'DGRGL-C5'!D33+'DGRGL-C5'!D40+'DGRGL-C5'!D95+'DGRGL-C5'!D100)/1000</f>
        <v>277.24474241</v>
      </c>
      <c r="E30" s="446">
        <f>+C30/$C$32</f>
        <v>0.11558813513609852</v>
      </c>
      <c r="F30" s="122"/>
      <c r="G30" s="117" t="s">
        <v>167</v>
      </c>
      <c r="M30" s="236"/>
      <c r="N30" s="237"/>
      <c r="O30" s="54"/>
      <c r="P30" s="55"/>
    </row>
    <row r="31" spans="2:16" ht="19.5" customHeight="1">
      <c r="B31" s="121" t="s">
        <v>51</v>
      </c>
      <c r="C31" s="371">
        <f>(+'DGRGL-C5'!C27)/1000</f>
        <v>13.83553043</v>
      </c>
      <c r="D31" s="371">
        <f>(+'DGRGL-C5'!D27)/1000</f>
        <v>52.09077207</v>
      </c>
      <c r="E31" s="446">
        <f>+C31/$C$32</f>
        <v>0.021717545115880182</v>
      </c>
      <c r="F31" s="122"/>
      <c r="G31" s="117" t="s">
        <v>168</v>
      </c>
      <c r="H31" s="461"/>
      <c r="I31" s="461"/>
      <c r="L31" s="230"/>
      <c r="M31" s="238"/>
      <c r="N31" s="230"/>
      <c r="O31" s="54"/>
      <c r="P31" s="55"/>
    </row>
    <row r="32" spans="2:16" ht="19.5" customHeight="1">
      <c r="B32" s="123" t="s">
        <v>31</v>
      </c>
      <c r="C32" s="372">
        <f>+C29+C30+C31</f>
        <v>637.0669592799999</v>
      </c>
      <c r="D32" s="372">
        <f>+D29+D30+D31</f>
        <v>2398.5571017</v>
      </c>
      <c r="E32" s="447">
        <f>+E29+E30+E31</f>
        <v>1.0000000000000002</v>
      </c>
      <c r="F32" s="122"/>
      <c r="M32" s="238"/>
      <c r="N32" s="230"/>
      <c r="O32" s="54"/>
      <c r="P32" s="55"/>
    </row>
    <row r="33" spans="2:16" ht="19.5" customHeight="1">
      <c r="B33" s="117" t="s">
        <v>258</v>
      </c>
      <c r="C33" s="479"/>
      <c r="D33" s="481"/>
      <c r="E33" s="52"/>
      <c r="F33" s="122"/>
      <c r="L33" s="230"/>
      <c r="M33" s="238"/>
      <c r="N33" s="230"/>
      <c r="O33" s="54"/>
      <c r="P33" s="55"/>
    </row>
    <row r="34" spans="6:16" ht="19.5" customHeight="1">
      <c r="F34" s="124"/>
      <c r="L34" s="230"/>
      <c r="M34" s="238"/>
      <c r="N34" s="230"/>
      <c r="O34" s="54"/>
      <c r="P34" s="55"/>
    </row>
    <row r="35" spans="2:16" ht="19.5" customHeight="1">
      <c r="B35" s="517" t="s">
        <v>23</v>
      </c>
      <c r="C35" s="518"/>
      <c r="D35" s="518"/>
      <c r="E35" s="519"/>
      <c r="F35" s="239"/>
      <c r="L35" s="230"/>
      <c r="M35" s="240"/>
      <c r="N35" s="230"/>
      <c r="O35" s="54"/>
      <c r="P35" s="55"/>
    </row>
    <row r="36" spans="2:16" ht="19.5" customHeight="1">
      <c r="B36" s="120"/>
      <c r="C36" s="375" t="s">
        <v>13</v>
      </c>
      <c r="D36" s="375" t="s">
        <v>133</v>
      </c>
      <c r="E36" s="378" t="s">
        <v>26</v>
      </c>
      <c r="F36" s="116"/>
      <c r="G36" s="517" t="s">
        <v>62</v>
      </c>
      <c r="H36" s="518"/>
      <c r="I36" s="518"/>
      <c r="J36" s="519"/>
      <c r="L36" s="238"/>
      <c r="M36" s="241"/>
      <c r="N36" s="241"/>
      <c r="O36" s="54"/>
      <c r="P36" s="55"/>
    </row>
    <row r="37" spans="2:16" ht="19.5" customHeight="1">
      <c r="B37" s="121" t="s">
        <v>133</v>
      </c>
      <c r="C37" s="371">
        <f>(+'DGRGL-C4'!C15+'DGRGL-C4'!C58)/1000</f>
        <v>443.1198969</v>
      </c>
      <c r="D37" s="371">
        <f>(+'DGRGL-C4'!D15+'DGRGL-C4'!D58)/1000</f>
        <v>1668.3464118369</v>
      </c>
      <c r="E37" s="446">
        <f>+D37/$D$41</f>
        <v>0.6955625157544092</v>
      </c>
      <c r="F37" s="119"/>
      <c r="G37" s="118"/>
      <c r="H37" s="520" t="s">
        <v>13</v>
      </c>
      <c r="I37" s="520"/>
      <c r="J37" s="521"/>
      <c r="L37" s="238"/>
      <c r="M37" s="241"/>
      <c r="N37" s="241"/>
      <c r="O37" s="54"/>
      <c r="P37" s="55"/>
    </row>
    <row r="38" spans="2:16" ht="19.5" customHeight="1">
      <c r="B38" s="121" t="s">
        <v>34</v>
      </c>
      <c r="C38" s="371">
        <f>(+'DGRGL-C4'!C29)/1000</f>
        <v>171.742307061</v>
      </c>
      <c r="D38" s="371">
        <f>(+'DGRGL-C4'!D29)/1000</f>
        <v>646.6097860799999</v>
      </c>
      <c r="E38" s="446">
        <f>+D38/$D$41</f>
        <v>0.2695828194469687</v>
      </c>
      <c r="F38" s="119"/>
      <c r="G38" s="391" t="s">
        <v>95</v>
      </c>
      <c r="H38" s="375" t="s">
        <v>27</v>
      </c>
      <c r="I38" s="375" t="s">
        <v>29</v>
      </c>
      <c r="J38" s="393" t="s">
        <v>31</v>
      </c>
      <c r="L38" s="238"/>
      <c r="M38" s="241"/>
      <c r="N38" s="241"/>
      <c r="O38" s="54"/>
      <c r="P38" s="55"/>
    </row>
    <row r="39" spans="2:16" ht="19.5" customHeight="1">
      <c r="B39" s="121" t="s">
        <v>35</v>
      </c>
      <c r="C39" s="371">
        <f>(+'DGRGL-C4'!C24)/1000</f>
        <v>12.33617541</v>
      </c>
      <c r="D39" s="371">
        <f>(+'DGRGL-C4'!D24)/1000</f>
        <v>46.44570042</v>
      </c>
      <c r="E39" s="446">
        <f>+D39/$D$41</f>
        <v>0.019364016969677815</v>
      </c>
      <c r="F39" s="124"/>
      <c r="G39" s="243">
        <v>2009</v>
      </c>
      <c r="H39" s="371">
        <v>71</v>
      </c>
      <c r="I39" s="371">
        <v>192</v>
      </c>
      <c r="J39" s="394">
        <f aca="true" t="shared" si="1" ref="J39:J50">+I39+H39</f>
        <v>263</v>
      </c>
      <c r="L39" s="238"/>
      <c r="M39" s="242"/>
      <c r="N39" s="230"/>
      <c r="O39" s="54"/>
      <c r="P39" s="55"/>
    </row>
    <row r="40" spans="2:16" ht="19.5" customHeight="1">
      <c r="B40" s="121" t="s">
        <v>36</v>
      </c>
      <c r="C40" s="371">
        <f>(+'DGRGL-C4'!C34)/1000</f>
        <v>9.868579910000001</v>
      </c>
      <c r="D40" s="371">
        <f>(+'DGRGL-C4'!D34)/1000</f>
        <v>37.15520336</v>
      </c>
      <c r="E40" s="446">
        <f>+D40/$D$41</f>
        <v>0.015490647828944295</v>
      </c>
      <c r="F40" s="124"/>
      <c r="G40" s="243">
        <v>2010</v>
      </c>
      <c r="H40" s="371">
        <v>72</v>
      </c>
      <c r="I40" s="371">
        <v>249</v>
      </c>
      <c r="J40" s="394">
        <f t="shared" si="1"/>
        <v>321</v>
      </c>
      <c r="L40" s="238"/>
      <c r="N40" s="117"/>
      <c r="O40" s="52"/>
      <c r="P40" s="55"/>
    </row>
    <row r="41" spans="2:16" ht="19.5" customHeight="1">
      <c r="B41" s="123" t="s">
        <v>31</v>
      </c>
      <c r="C41" s="372">
        <f>+C40+C38+C39+C37</f>
        <v>637.066959281</v>
      </c>
      <c r="D41" s="372">
        <f>+D40+D38+D39+D37</f>
        <v>2398.5571016968997</v>
      </c>
      <c r="E41" s="447">
        <f>+E40+E38+E39+E37</f>
        <v>1</v>
      </c>
      <c r="F41" s="124"/>
      <c r="G41" s="243">
        <v>2011</v>
      </c>
      <c r="H41" s="371">
        <v>70</v>
      </c>
      <c r="I41" s="371">
        <v>315</v>
      </c>
      <c r="J41" s="394">
        <f t="shared" si="1"/>
        <v>385</v>
      </c>
      <c r="L41" s="238"/>
      <c r="M41" s="230"/>
      <c r="N41" s="230"/>
      <c r="O41" s="54"/>
      <c r="P41" s="55"/>
    </row>
    <row r="42" spans="2:16" ht="19.5" customHeight="1">
      <c r="B42" s="121" t="s">
        <v>38</v>
      </c>
      <c r="C42" s="371">
        <f>+C37</f>
        <v>443.1198969</v>
      </c>
      <c r="D42" s="371">
        <f>+D37</f>
        <v>1668.3464118369</v>
      </c>
      <c r="E42" s="446">
        <f>+C42/$C$44</f>
        <v>0.6955625157520482</v>
      </c>
      <c r="F42" s="124"/>
      <c r="G42" s="243">
        <v>2012</v>
      </c>
      <c r="H42" s="371">
        <v>63.198</v>
      </c>
      <c r="I42" s="379">
        <v>425.85551902000003</v>
      </c>
      <c r="J42" s="394">
        <f t="shared" si="1"/>
        <v>489.05351902</v>
      </c>
      <c r="L42" s="238"/>
      <c r="N42" s="117"/>
      <c r="O42" s="52"/>
      <c r="P42" s="55"/>
    </row>
    <row r="43" spans="2:16" ht="19.5" customHeight="1">
      <c r="B43" s="121" t="s">
        <v>37</v>
      </c>
      <c r="C43" s="371">
        <f>+C39+C38+C40</f>
        <v>193.947062381</v>
      </c>
      <c r="D43" s="371">
        <f>+D39+D38+D40</f>
        <v>730.2106898599999</v>
      </c>
      <c r="E43" s="446">
        <f>+C43/$C$44</f>
        <v>0.3044374842479518</v>
      </c>
      <c r="F43" s="122"/>
      <c r="G43" s="243">
        <v>2013</v>
      </c>
      <c r="H43" s="371">
        <v>56.5285205</v>
      </c>
      <c r="I43" s="379">
        <v>591.0717845600001</v>
      </c>
      <c r="J43" s="394">
        <f t="shared" si="1"/>
        <v>647.6003050600001</v>
      </c>
      <c r="L43" s="238"/>
      <c r="N43" s="117"/>
      <c r="O43" s="52"/>
      <c r="P43" s="55"/>
    </row>
    <row r="44" spans="2:16" ht="19.5" customHeight="1">
      <c r="B44" s="123" t="s">
        <v>31</v>
      </c>
      <c r="C44" s="372">
        <f>+C43+C42</f>
        <v>637.066959281</v>
      </c>
      <c r="D44" s="372">
        <f>+D43+D42</f>
        <v>2398.5571016968997</v>
      </c>
      <c r="E44" s="447">
        <f>+E43+E42</f>
        <v>1</v>
      </c>
      <c r="F44" s="122"/>
      <c r="G44" s="243">
        <v>2014</v>
      </c>
      <c r="H44" s="371">
        <v>50.26007419</v>
      </c>
      <c r="I44" s="371">
        <v>752.8751732600001</v>
      </c>
      <c r="J44" s="394">
        <f t="shared" si="1"/>
        <v>803.1352474500001</v>
      </c>
      <c r="L44" s="230"/>
      <c r="N44" s="117"/>
      <c r="O44" s="52"/>
      <c r="P44" s="55"/>
    </row>
    <row r="45" spans="2:16" ht="19.5" customHeight="1">
      <c r="B45" s="52"/>
      <c r="C45" s="52"/>
      <c r="D45" s="52"/>
      <c r="E45" s="52"/>
      <c r="F45" s="124"/>
      <c r="G45" s="243">
        <v>2015</v>
      </c>
      <c r="H45" s="371">
        <v>44.4029874</v>
      </c>
      <c r="I45" s="371">
        <v>911.7782794100002</v>
      </c>
      <c r="J45" s="394">
        <f t="shared" si="1"/>
        <v>956.1812668100002</v>
      </c>
      <c r="L45" s="244"/>
      <c r="M45" s="245"/>
      <c r="N45" s="117"/>
      <c r="O45" s="52"/>
      <c r="P45" s="55"/>
    </row>
    <row r="46" spans="7:16" ht="19.5" customHeight="1">
      <c r="G46" s="243">
        <v>2016</v>
      </c>
      <c r="H46" s="371">
        <v>38.965713019999995</v>
      </c>
      <c r="I46" s="371">
        <v>1125.5192306200001</v>
      </c>
      <c r="J46" s="394">
        <f t="shared" si="1"/>
        <v>1164.4849436400002</v>
      </c>
      <c r="L46" s="230"/>
      <c r="M46" s="246"/>
      <c r="N46" s="230"/>
      <c r="O46" s="54"/>
      <c r="P46" s="55"/>
    </row>
    <row r="47" spans="2:16" ht="19.5" customHeight="1">
      <c r="B47" s="517" t="s">
        <v>8</v>
      </c>
      <c r="C47" s="518"/>
      <c r="D47" s="518"/>
      <c r="E47" s="519"/>
      <c r="F47" s="116"/>
      <c r="G47" s="243">
        <v>2017</v>
      </c>
      <c r="H47" s="371">
        <v>33.93910748</v>
      </c>
      <c r="I47" s="371">
        <v>695.27858884</v>
      </c>
      <c r="J47" s="394">
        <f t="shared" si="1"/>
        <v>729.21769632</v>
      </c>
      <c r="L47" s="230"/>
      <c r="M47" s="230"/>
      <c r="N47" s="230"/>
      <c r="O47" s="54"/>
      <c r="P47" s="55"/>
    </row>
    <row r="48" spans="2:16" ht="19.5" customHeight="1">
      <c r="B48" s="118"/>
      <c r="C48" s="375" t="s">
        <v>13</v>
      </c>
      <c r="D48" s="375" t="s">
        <v>133</v>
      </c>
      <c r="E48" s="378" t="s">
        <v>26</v>
      </c>
      <c r="F48" s="119"/>
      <c r="G48" s="462">
        <v>2018</v>
      </c>
      <c r="H48" s="371">
        <v>29.32455225</v>
      </c>
      <c r="I48" s="371">
        <v>1046.91136084</v>
      </c>
      <c r="J48" s="394">
        <f t="shared" si="1"/>
        <v>1076.23591309</v>
      </c>
      <c r="L48" s="230"/>
      <c r="M48" s="230"/>
      <c r="N48" s="230"/>
      <c r="O48" s="54"/>
      <c r="P48" s="55"/>
    </row>
    <row r="49" spans="2:16" ht="19.5" customHeight="1">
      <c r="B49" s="121" t="s">
        <v>47</v>
      </c>
      <c r="C49" s="371">
        <f>(+'DGRGL-C2'!C14)/1000</f>
        <v>630.01430782</v>
      </c>
      <c r="D49" s="371">
        <f>(+'DGRGL-C2'!D14)/1000</f>
        <v>2372.0038689500007</v>
      </c>
      <c r="E49" s="446">
        <f>+D49/$D$51</f>
        <v>0.9889294973502277</v>
      </c>
      <c r="F49" s="247"/>
      <c r="G49" s="462">
        <v>2019</v>
      </c>
      <c r="H49" s="371">
        <v>25.11588378</v>
      </c>
      <c r="I49" s="371">
        <v>1051.14683938</v>
      </c>
      <c r="J49" s="394">
        <f t="shared" si="1"/>
        <v>1076.2627231600002</v>
      </c>
      <c r="L49" s="230"/>
      <c r="M49" s="230"/>
      <c r="N49" s="230"/>
      <c r="O49" s="54"/>
      <c r="P49" s="55"/>
    </row>
    <row r="50" spans="2:16" ht="19.5" customHeight="1">
      <c r="B50" s="121" t="s">
        <v>46</v>
      </c>
      <c r="C50" s="371">
        <f>(+'DGRGL-C2'!C19)/1000</f>
        <v>7.05265146</v>
      </c>
      <c r="D50" s="371">
        <f>(+'DGRGL-C2'!D19)/1000</f>
        <v>26.55323275</v>
      </c>
      <c r="E50" s="446">
        <f>+D50/$D$51</f>
        <v>0.01107050264977229</v>
      </c>
      <c r="F50" s="247"/>
      <c r="G50" s="462">
        <v>2020</v>
      </c>
      <c r="H50" s="371">
        <v>21.32238415</v>
      </c>
      <c r="I50" s="371">
        <v>752.79007244</v>
      </c>
      <c r="J50" s="394">
        <f t="shared" si="1"/>
        <v>774.11245659</v>
      </c>
      <c r="L50" s="230"/>
      <c r="M50" s="230"/>
      <c r="N50" s="230"/>
      <c r="O50" s="54"/>
      <c r="P50" s="55"/>
    </row>
    <row r="51" spans="2:16" ht="19.5" customHeight="1">
      <c r="B51" s="123" t="s">
        <v>31</v>
      </c>
      <c r="C51" s="372">
        <f>+C50+C49</f>
        <v>637.06695928</v>
      </c>
      <c r="D51" s="372">
        <f>+D50+D49</f>
        <v>2398.5571017000007</v>
      </c>
      <c r="E51" s="447">
        <f>+E50+E49</f>
        <v>1</v>
      </c>
      <c r="F51" s="247"/>
      <c r="G51" s="462">
        <v>2021</v>
      </c>
      <c r="H51" s="371">
        <v>17.93927132</v>
      </c>
      <c r="I51" s="371">
        <v>726.5431257600001</v>
      </c>
      <c r="J51" s="394">
        <f>+I51+H51</f>
        <v>744.48239708</v>
      </c>
      <c r="L51" s="230"/>
      <c r="M51" s="230"/>
      <c r="N51" s="230"/>
      <c r="O51" s="54"/>
      <c r="P51" s="55"/>
    </row>
    <row r="52" spans="2:16" ht="19.5" customHeight="1">
      <c r="B52" s="119"/>
      <c r="C52" s="489"/>
      <c r="D52" s="489"/>
      <c r="E52" s="490"/>
      <c r="F52" s="247"/>
      <c r="G52" s="498" t="s">
        <v>311</v>
      </c>
      <c r="H52" s="371">
        <v>14.9630181</v>
      </c>
      <c r="I52" s="371">
        <v>666.9443867900001</v>
      </c>
      <c r="J52" s="394">
        <f>+I52+H52</f>
        <v>681.9074048900001</v>
      </c>
      <c r="L52" s="230"/>
      <c r="M52" s="230"/>
      <c r="N52" s="230"/>
      <c r="O52" s="54"/>
      <c r="P52" s="55"/>
    </row>
    <row r="53" spans="2:16" ht="19.5" customHeight="1">
      <c r="B53" s="119"/>
      <c r="C53" s="489"/>
      <c r="D53" s="489"/>
      <c r="E53" s="490"/>
      <c r="F53" s="247"/>
      <c r="G53" s="499" t="s">
        <v>332</v>
      </c>
      <c r="H53" s="392">
        <f>+C14</f>
        <v>13.83553043</v>
      </c>
      <c r="I53" s="392">
        <f>+C13</f>
        <v>623.23142885</v>
      </c>
      <c r="J53" s="395">
        <f>+I53+H53</f>
        <v>637.06695928</v>
      </c>
      <c r="L53" s="230"/>
      <c r="M53" s="230"/>
      <c r="N53" s="230"/>
      <c r="O53" s="54"/>
      <c r="P53" s="55"/>
    </row>
    <row r="54" spans="2:16" ht="19.5" customHeight="1">
      <c r="B54" s="52"/>
      <c r="C54" s="52"/>
      <c r="D54" s="52"/>
      <c r="E54" s="52"/>
      <c r="F54" s="247"/>
      <c r="G54" s="52"/>
      <c r="H54" s="52"/>
      <c r="I54" s="52"/>
      <c r="J54" s="52"/>
      <c r="L54" s="230"/>
      <c r="M54" s="230"/>
      <c r="N54" s="230"/>
      <c r="O54" s="54"/>
      <c r="P54" s="55"/>
    </row>
    <row r="55" spans="2:16" ht="19.5" customHeight="1">
      <c r="B55" s="52"/>
      <c r="C55" s="52"/>
      <c r="D55" s="52"/>
      <c r="E55" s="52"/>
      <c r="F55" s="124"/>
      <c r="L55" s="238"/>
      <c r="M55" s="248"/>
      <c r="N55" s="230"/>
      <c r="O55" s="54"/>
      <c r="P55" s="55"/>
    </row>
    <row r="56" spans="3:16" ht="19.5" customHeight="1">
      <c r="C56" s="291">
        <f>+C51-C44</f>
        <v>-9.999894245993346E-10</v>
      </c>
      <c r="D56" s="291">
        <f>+D51-D44</f>
        <v>3.100922185694799E-09</v>
      </c>
      <c r="L56" s="238"/>
      <c r="M56" s="238"/>
      <c r="N56" s="230"/>
      <c r="O56" s="54"/>
      <c r="P56" s="55"/>
    </row>
    <row r="57" spans="2:16" ht="19.5" customHeight="1">
      <c r="B57" s="242"/>
      <c r="C57" s="292"/>
      <c r="D57" s="292"/>
      <c r="L57" s="238"/>
      <c r="M57" s="238"/>
      <c r="N57" s="230"/>
      <c r="O57" s="54"/>
      <c r="P57" s="55"/>
    </row>
    <row r="58" spans="3:16" ht="19.5" customHeight="1">
      <c r="C58" s="293">
        <f>+C51-C41</f>
        <v>-9.999894245993346E-10</v>
      </c>
      <c r="D58" s="293">
        <f>+D51-D41</f>
        <v>3.100922185694799E-09</v>
      </c>
      <c r="L58" s="238"/>
      <c r="M58" s="238"/>
      <c r="N58" s="230"/>
      <c r="O58" s="54"/>
      <c r="P58" s="55"/>
    </row>
    <row r="59" spans="3:16" ht="25.5" customHeight="1">
      <c r="C59" s="264"/>
      <c r="D59" s="245"/>
      <c r="H59" s="276"/>
      <c r="I59" s="276"/>
      <c r="J59" s="227"/>
      <c r="L59" s="238"/>
      <c r="M59" s="238"/>
      <c r="N59" s="230"/>
      <c r="O59" s="54"/>
      <c r="P59" s="55"/>
    </row>
    <row r="60" spans="7:16" ht="19.5" customHeight="1">
      <c r="G60" s="294"/>
      <c r="H60" s="295">
        <f>+H53-C14</f>
        <v>0</v>
      </c>
      <c r="I60" s="295">
        <f>+I53-C13</f>
        <v>0</v>
      </c>
      <c r="J60" s="294"/>
      <c r="L60" s="238"/>
      <c r="M60" s="238"/>
      <c r="N60" s="230"/>
      <c r="O60" s="54"/>
      <c r="P60" s="55"/>
    </row>
    <row r="61" spans="12:16" ht="19.5" customHeight="1">
      <c r="L61" s="238"/>
      <c r="M61" s="238"/>
      <c r="N61" s="230"/>
      <c r="O61" s="54"/>
      <c r="P61" s="55"/>
    </row>
    <row r="62" spans="8:16" ht="19.5" customHeight="1">
      <c r="H62" s="249"/>
      <c r="I62" s="249"/>
      <c r="J62" s="249"/>
      <c r="L62" s="238"/>
      <c r="M62" s="238"/>
      <c r="N62" s="230"/>
      <c r="O62" s="54"/>
      <c r="P62" s="55"/>
    </row>
    <row r="63" spans="8:16" ht="19.5" customHeight="1">
      <c r="H63" s="249"/>
      <c r="I63" s="250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50"/>
      <c r="J64" s="249"/>
      <c r="L64" s="238"/>
      <c r="M64" s="238"/>
      <c r="N64" s="230"/>
      <c r="O64" s="54"/>
      <c r="P64" s="55"/>
    </row>
    <row r="65" spans="8:16" ht="19.5" customHeight="1">
      <c r="H65" s="249"/>
      <c r="I65" s="250"/>
      <c r="J65" s="249"/>
      <c r="L65" s="238"/>
      <c r="M65" s="238"/>
      <c r="N65" s="230"/>
      <c r="O65" s="54"/>
      <c r="P65" s="55"/>
    </row>
    <row r="66" spans="8:16" ht="19.5" customHeight="1">
      <c r="H66" s="249"/>
      <c r="I66" s="249"/>
      <c r="J66" s="249"/>
      <c r="L66" s="238"/>
      <c r="M66" s="238"/>
      <c r="N66" s="230"/>
      <c r="O66" s="54"/>
      <c r="P66" s="55"/>
    </row>
    <row r="67" spans="10:16" ht="19.5" customHeight="1">
      <c r="J67" s="249"/>
      <c r="L67" s="238"/>
      <c r="M67" s="238"/>
      <c r="N67" s="230"/>
      <c r="O67" s="54"/>
      <c r="P67" s="55"/>
    </row>
    <row r="68" spans="10:16" ht="19.5" customHeight="1">
      <c r="J68" s="249"/>
      <c r="L68" s="238"/>
      <c r="M68" s="238"/>
      <c r="N68" s="230"/>
      <c r="O68" s="54"/>
      <c r="P68" s="55"/>
    </row>
    <row r="69" spans="12:16" ht="19.5" customHeight="1">
      <c r="L69" s="238"/>
      <c r="M69" s="238"/>
      <c r="N69" s="230"/>
      <c r="O69" s="54"/>
      <c r="P69" s="55"/>
    </row>
    <row r="70" spans="12:16" ht="19.5" customHeight="1">
      <c r="L70" s="238"/>
      <c r="M70" s="238"/>
      <c r="N70" s="230"/>
      <c r="O70" s="54"/>
      <c r="P70" s="55"/>
    </row>
    <row r="71" spans="12:16" ht="19.5" customHeight="1">
      <c r="L71" s="238"/>
      <c r="M71" s="238"/>
      <c r="N71" s="230"/>
      <c r="O71" s="54"/>
      <c r="P71" s="55"/>
    </row>
    <row r="72" spans="8:16" ht="19.5" customHeight="1">
      <c r="H72" s="251"/>
      <c r="I72" s="251"/>
      <c r="L72" s="238"/>
      <c r="M72" s="238"/>
      <c r="N72" s="230"/>
      <c r="O72" s="54"/>
      <c r="P72" s="55"/>
    </row>
    <row r="73" spans="12:16" ht="19.5" customHeight="1">
      <c r="L73" s="238"/>
      <c r="M73" s="238"/>
      <c r="N73" s="230"/>
      <c r="O73" s="54"/>
      <c r="P73" s="55"/>
    </row>
    <row r="74" spans="2:16" ht="19.5" customHeight="1">
      <c r="B74" s="252"/>
      <c r="L74" s="238"/>
      <c r="M74" s="238"/>
      <c r="N74" s="230"/>
      <c r="O74" s="54"/>
      <c r="P74" s="55"/>
    </row>
    <row r="75" spans="2:16" ht="19.5" customHeight="1">
      <c r="B75" s="252"/>
      <c r="L75" s="238"/>
      <c r="M75" s="238"/>
      <c r="N75" s="230"/>
      <c r="O75" s="54"/>
      <c r="P75" s="55"/>
    </row>
    <row r="76" spans="12:16" ht="19.5" customHeight="1">
      <c r="L76" s="238"/>
      <c r="M76" s="238"/>
      <c r="N76" s="230"/>
      <c r="O76" s="54"/>
      <c r="P76" s="55"/>
    </row>
    <row r="77" spans="12:16" ht="19.5" customHeight="1">
      <c r="L77" s="238"/>
      <c r="M77" s="238"/>
      <c r="N77" s="230"/>
      <c r="O77" s="54"/>
      <c r="P77" s="55"/>
    </row>
    <row r="78" spans="12:16" ht="19.5" customHeight="1">
      <c r="L78" s="238"/>
      <c r="M78" s="238"/>
      <c r="N78" s="230"/>
      <c r="O78" s="54"/>
      <c r="P78" s="55"/>
    </row>
    <row r="79" spans="10:16" ht="19.5" customHeight="1">
      <c r="J79" s="249"/>
      <c r="L79" s="238"/>
      <c r="M79" s="238"/>
      <c r="N79" s="230"/>
      <c r="O79" s="54"/>
      <c r="P79" s="55"/>
    </row>
    <row r="82" spans="8:9" ht="19.5" customHeight="1">
      <c r="H82" s="251"/>
      <c r="I82" s="251"/>
    </row>
  </sheetData>
  <sheetProtection/>
  <mergeCells count="13">
    <mergeCell ref="B47:E47"/>
    <mergeCell ref="B35:E35"/>
    <mergeCell ref="B18:E18"/>
    <mergeCell ref="G18:J18"/>
    <mergeCell ref="B27:E27"/>
    <mergeCell ref="G36:J36"/>
    <mergeCell ref="H37:J37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ignoredErrors>
    <ignoredError sqref="G5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2" t="s">
        <v>175</v>
      </c>
      <c r="C5" s="522"/>
      <c r="D5" s="522"/>
      <c r="E5" s="522"/>
      <c r="F5" s="522"/>
      <c r="G5" s="522"/>
      <c r="H5" s="522"/>
      <c r="I5" s="522"/>
      <c r="J5" s="522"/>
      <c r="K5" s="522"/>
      <c r="L5" s="265"/>
      <c r="M5" s="265"/>
      <c r="N5" s="265"/>
    </row>
    <row r="6" spans="1:14" s="1" customFormat="1" ht="19.5" customHeight="1">
      <c r="A6" s="4"/>
      <c r="B6" s="516" t="s">
        <v>254</v>
      </c>
      <c r="C6" s="516"/>
      <c r="D6" s="516"/>
      <c r="E6" s="516"/>
      <c r="F6" s="516"/>
      <c r="G6" s="516"/>
      <c r="H6" s="516"/>
      <c r="I6" s="516"/>
      <c r="J6" s="516"/>
      <c r="K6" s="516"/>
      <c r="L6" s="265"/>
      <c r="M6" s="265"/>
      <c r="N6" s="265"/>
    </row>
    <row r="7" spans="1:14" s="1" customFormat="1" ht="18" customHeight="1">
      <c r="A7" s="4"/>
      <c r="B7" s="501" t="str">
        <f>+Indice!B7</f>
        <v>AL 31 DE MARZO DE 2023</v>
      </c>
      <c r="C7" s="501"/>
      <c r="D7" s="501"/>
      <c r="E7" s="501"/>
      <c r="F7" s="501"/>
      <c r="G7" s="501"/>
      <c r="H7" s="501"/>
      <c r="I7" s="501"/>
      <c r="J7" s="501"/>
      <c r="K7" s="501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3" t="s">
        <v>15</v>
      </c>
      <c r="C10" s="523"/>
      <c r="D10" s="523"/>
      <c r="E10" s="524" t="s">
        <v>39</v>
      </c>
      <c r="F10" s="524"/>
      <c r="G10" s="524"/>
      <c r="H10" s="525" t="s">
        <v>40</v>
      </c>
      <c r="I10" s="525"/>
      <c r="J10" s="525"/>
      <c r="K10" s="525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234</v>
      </c>
    </row>
    <row r="24" spans="2:15" ht="19.5" customHeight="1">
      <c r="B24" s="523" t="s">
        <v>41</v>
      </c>
      <c r="C24" s="523"/>
      <c r="D24" s="523"/>
      <c r="E24" s="524" t="s">
        <v>42</v>
      </c>
      <c r="F24" s="524"/>
      <c r="G24" s="524"/>
      <c r="H24" s="524" t="s">
        <v>44</v>
      </c>
      <c r="I24" s="524"/>
      <c r="J24" s="524"/>
      <c r="K24" s="524"/>
      <c r="L24" s="524"/>
      <c r="M24" s="524"/>
      <c r="N24" s="524"/>
      <c r="O24" s="524"/>
    </row>
    <row r="37" spans="1:15" ht="19.5" customHeight="1">
      <c r="A37" s="117"/>
      <c r="B37" s="194"/>
      <c r="C37" s="194"/>
      <c r="D37" s="194"/>
      <c r="E37" s="117" t="s">
        <v>258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170</v>
      </c>
      <c r="O38" s="117"/>
    </row>
    <row r="39" spans="1:15" ht="19.5" customHeight="1">
      <c r="A39" s="117"/>
      <c r="B39" s="527" t="s">
        <v>45</v>
      </c>
      <c r="C39" s="527"/>
      <c r="D39" s="527"/>
      <c r="E39" s="527"/>
      <c r="F39" s="527"/>
      <c r="G39" s="196"/>
      <c r="H39" s="524" t="s">
        <v>48</v>
      </c>
      <c r="I39" s="524"/>
      <c r="J39" s="524"/>
      <c r="K39" s="524"/>
      <c r="L39" s="524"/>
      <c r="M39" s="524"/>
      <c r="O39" s="117"/>
    </row>
    <row r="40" spans="1:15" ht="19.5" customHeight="1">
      <c r="A40" s="528" t="s">
        <v>43</v>
      </c>
      <c r="B40" s="528"/>
      <c r="C40" s="528"/>
      <c r="D40" s="528"/>
      <c r="E40" s="528"/>
      <c r="F40" s="528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6"/>
      <c r="C53" s="526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42"/>
      <c r="G5" s="542"/>
      <c r="H5" s="542"/>
    </row>
    <row r="6" spans="2:4" ht="18" customHeight="1">
      <c r="B6" s="138" t="s">
        <v>259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125</v>
      </c>
      <c r="C8" s="136"/>
      <c r="D8" s="136"/>
      <c r="E8" s="184"/>
      <c r="F8" s="296"/>
      <c r="H8" s="297"/>
      <c r="I8" s="296"/>
    </row>
    <row r="9" spans="2:9" ht="15.75">
      <c r="B9" s="329" t="s">
        <v>315</v>
      </c>
      <c r="C9" s="329"/>
      <c r="D9" s="269"/>
      <c r="E9" s="315">
        <f>+Portada!I34</f>
        <v>3.765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29" t="s">
        <v>129</v>
      </c>
      <c r="C11" s="532" t="s">
        <v>53</v>
      </c>
      <c r="D11" s="537" t="s">
        <v>134</v>
      </c>
      <c r="E11" s="184"/>
      <c r="F11" s="296"/>
      <c r="G11" s="296"/>
      <c r="H11" s="296"/>
      <c r="I11" s="296"/>
    </row>
    <row r="12" spans="2:10" ht="13.5" customHeight="1">
      <c r="B12" s="530"/>
      <c r="C12" s="533"/>
      <c r="D12" s="538"/>
      <c r="E12" s="266"/>
      <c r="F12" s="296"/>
      <c r="G12" s="296"/>
      <c r="H12" s="296"/>
      <c r="I12" s="296"/>
      <c r="J12" s="181"/>
    </row>
    <row r="13" spans="2:9" ht="9" customHeight="1">
      <c r="B13" s="531"/>
      <c r="C13" s="534"/>
      <c r="D13" s="539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138</v>
      </c>
      <c r="C15" s="316">
        <f>+C16</f>
        <v>13835.53043</v>
      </c>
      <c r="D15" s="316">
        <f>+D16</f>
        <v>52090.77207</v>
      </c>
      <c r="F15" s="296"/>
      <c r="G15" s="300"/>
      <c r="H15" s="300"/>
      <c r="I15" s="296"/>
    </row>
    <row r="16" spans="2:9" ht="15">
      <c r="B16" s="22" t="s">
        <v>85</v>
      </c>
      <c r="C16" s="317">
        <v>13835.53043</v>
      </c>
      <c r="D16" s="317">
        <f>ROUND(+C16*$E$9,5)</f>
        <v>52090.77207</v>
      </c>
      <c r="E16" s="467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110</v>
      </c>
      <c r="C18" s="316">
        <f>SUM(C19:C21)</f>
        <v>616178.7773900001</v>
      </c>
      <c r="D18" s="316">
        <f>SUM(D19:D21)</f>
        <v>2319913.09688</v>
      </c>
      <c r="E18" s="312"/>
      <c r="F18" s="296" t="s">
        <v>121</v>
      </c>
      <c r="G18" s="299">
        <f>+C19+C48</f>
        <v>404805.82994</v>
      </c>
      <c r="H18" s="299">
        <f>+D19+D48</f>
        <v>1524093.94973</v>
      </c>
      <c r="I18" s="296"/>
    </row>
    <row r="19" spans="2:9" ht="15">
      <c r="B19" s="22" t="s">
        <v>91</v>
      </c>
      <c r="C19" s="317">
        <v>397753.17848</v>
      </c>
      <c r="D19" s="317">
        <f>ROUND(+C19*$E$9,5)</f>
        <v>1497540.71698</v>
      </c>
      <c r="E19" s="467"/>
      <c r="F19" s="296"/>
      <c r="G19" s="300"/>
      <c r="H19" s="300"/>
      <c r="I19" s="296"/>
    </row>
    <row r="20" spans="2:9" ht="15">
      <c r="B20" s="22" t="s">
        <v>85</v>
      </c>
      <c r="C20" s="317">
        <v>217621.29401</v>
      </c>
      <c r="D20" s="317">
        <f>ROUND(+C20*$E$9,5)</f>
        <v>819344.17195</v>
      </c>
      <c r="E20" s="467"/>
      <c r="F20" s="296"/>
      <c r="G20" s="300"/>
      <c r="H20" s="300"/>
      <c r="I20" s="296"/>
    </row>
    <row r="21" spans="2:9" ht="15">
      <c r="B21" s="22" t="s">
        <v>231</v>
      </c>
      <c r="C21" s="317">
        <v>804.3049</v>
      </c>
      <c r="D21" s="317">
        <f>ROUND(+C21*$E$9,5)</f>
        <v>3028.20795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40" t="s">
        <v>14</v>
      </c>
      <c r="C23" s="535">
        <f>+C18+C15</f>
        <v>630014.3078200001</v>
      </c>
      <c r="D23" s="535">
        <f>+D18+D15</f>
        <v>2372003.86895</v>
      </c>
      <c r="F23" s="296"/>
      <c r="G23" s="301"/>
      <c r="H23" s="301"/>
      <c r="I23" s="296"/>
    </row>
    <row r="24" spans="2:4" ht="15" customHeight="1">
      <c r="B24" s="541"/>
      <c r="C24" s="536"/>
      <c r="D24" s="536"/>
    </row>
    <row r="25" spans="2:4" ht="4.5" customHeight="1">
      <c r="B25" s="24"/>
      <c r="C25" s="25"/>
      <c r="D25" s="25"/>
    </row>
    <row r="26" spans="2:4" ht="15">
      <c r="B26" s="26" t="s">
        <v>139</v>
      </c>
      <c r="C26" s="463"/>
      <c r="D26" s="463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3"/>
      <c r="D28" s="27"/>
    </row>
    <row r="29" spans="2:5" ht="15">
      <c r="B29" s="26" t="s">
        <v>232</v>
      </c>
      <c r="C29" s="445"/>
      <c r="D29" s="302"/>
      <c r="E29" s="303"/>
    </row>
    <row r="30" spans="3:5" ht="15">
      <c r="C30" s="445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104</v>
      </c>
      <c r="C34" s="58"/>
      <c r="D34" s="58"/>
      <c r="E34" s="173"/>
    </row>
    <row r="35" spans="2:4" ht="18">
      <c r="B35" s="138" t="s">
        <v>259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28" t="str">
        <f>+B9</f>
        <v>Al 31 de marzo de 2023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29" t="s">
        <v>129</v>
      </c>
      <c r="C40" s="532" t="s">
        <v>53</v>
      </c>
      <c r="D40" s="537" t="s">
        <v>134</v>
      </c>
    </row>
    <row r="41" spans="2:7" ht="13.5" customHeight="1">
      <c r="B41" s="530"/>
      <c r="C41" s="533"/>
      <c r="D41" s="538"/>
      <c r="E41" s="173"/>
      <c r="G41" s="174"/>
    </row>
    <row r="42" spans="2:4" ht="9" customHeight="1">
      <c r="B42" s="531"/>
      <c r="C42" s="534"/>
      <c r="D42" s="539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7052.65146</v>
      </c>
      <c r="D46" s="319">
        <f>SUM(D47:D49)</f>
        <v>26553.23275</v>
      </c>
      <c r="G46" s="175"/>
    </row>
    <row r="47" spans="2:4" ht="15">
      <c r="B47" s="22" t="s">
        <v>91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7052.65146</v>
      </c>
      <c r="D48" s="321">
        <f>ROUND(+C48*$E$9,5)</f>
        <v>26553.23275</v>
      </c>
    </row>
    <row r="49" spans="2:4" ht="15">
      <c r="B49" s="22" t="s">
        <v>233</v>
      </c>
      <c r="C49" s="465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40" t="s">
        <v>14</v>
      </c>
      <c r="C51" s="543">
        <f>+C46+C44</f>
        <v>7052.65146</v>
      </c>
      <c r="D51" s="543">
        <f>+D46+D44</f>
        <v>26553.23275</v>
      </c>
    </row>
    <row r="52" spans="2:7" ht="15" customHeight="1">
      <c r="B52" s="541"/>
      <c r="C52" s="544"/>
      <c r="D52" s="544"/>
      <c r="G52" s="176"/>
    </row>
    <row r="53" spans="2:4" ht="6" customHeight="1">
      <c r="B53" s="24"/>
      <c r="C53" s="25"/>
      <c r="D53" s="25"/>
    </row>
    <row r="54" spans="2:4" ht="15">
      <c r="B54" s="26" t="s">
        <v>234</v>
      </c>
      <c r="C54" s="445"/>
      <c r="D54" s="445"/>
    </row>
    <row r="55" spans="3:4" ht="15">
      <c r="C55" s="445"/>
      <c r="D55" s="323"/>
    </row>
    <row r="56" ht="15">
      <c r="C56" s="281"/>
    </row>
    <row r="57" ht="15">
      <c r="C57" s="277"/>
    </row>
  </sheetData>
  <sheetProtection/>
  <mergeCells count="13"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  <mergeCell ref="D11:D13"/>
    <mergeCell ref="B23:B24"/>
    <mergeCell ref="C11:C1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260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31 de marzo de 2023</v>
      </c>
      <c r="C8" s="329"/>
      <c r="D8" s="269"/>
      <c r="E8" s="315">
        <f>+Portada!I34</f>
        <v>3.765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47" t="s">
        <v>124</v>
      </c>
      <c r="C10" s="532" t="s">
        <v>53</v>
      </c>
      <c r="D10" s="537" t="s">
        <v>134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48"/>
      <c r="C11" s="533"/>
      <c r="D11" s="538"/>
      <c r="E11" s="86"/>
      <c r="F11" s="254"/>
      <c r="G11" s="254"/>
      <c r="H11" s="254"/>
      <c r="I11" s="254"/>
      <c r="J11" s="254"/>
      <c r="L11" s="255"/>
    </row>
    <row r="12" spans="2:12" ht="9" customHeight="1">
      <c r="B12" s="549"/>
      <c r="C12" s="534"/>
      <c r="D12" s="539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630014.30782</v>
      </c>
      <c r="D14" s="324">
        <f>SUM(D15:D17)</f>
        <v>2372003.8689500005</v>
      </c>
      <c r="F14" s="456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397753.17848</v>
      </c>
      <c r="D15" s="325">
        <f>ROUND(+C15*$E$8,5)</f>
        <v>1497540.71698</v>
      </c>
      <c r="E15" s="450"/>
      <c r="F15" s="457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231456.82444000003</v>
      </c>
      <c r="D16" s="325">
        <f>ROUND(+C16*$E$8,5)</f>
        <v>871434.94402</v>
      </c>
      <c r="E16" s="450"/>
      <c r="F16" s="457"/>
      <c r="G16" s="254"/>
      <c r="H16" s="254"/>
      <c r="I16" s="254"/>
      <c r="J16" s="254"/>
      <c r="L16" s="255"/>
    </row>
    <row r="17" spans="2:12" ht="16.5" customHeight="1">
      <c r="B17" s="353" t="s">
        <v>233</v>
      </c>
      <c r="C17" s="465">
        <f>+'DGRGL-C1'!C21</f>
        <v>804.3049</v>
      </c>
      <c r="D17" s="325">
        <f>ROUND(+C17*$E$8,5)</f>
        <v>3028.20795</v>
      </c>
      <c r="E17" s="450"/>
      <c r="F17" s="457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7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7052.65146</v>
      </c>
      <c r="D19" s="324">
        <f>SUM(D20:D22)</f>
        <v>26553.23275</v>
      </c>
      <c r="E19" s="307"/>
      <c r="F19" s="457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7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7052.65146</v>
      </c>
      <c r="D21" s="325">
        <f>ROUND(+C21*$E$8,5)</f>
        <v>26553.23275</v>
      </c>
      <c r="E21" s="307"/>
      <c r="F21" s="457"/>
      <c r="G21" s="254"/>
      <c r="I21" s="254"/>
      <c r="L21" s="255"/>
    </row>
    <row r="22" spans="2:12" ht="16.5" customHeight="1">
      <c r="B22" s="353" t="s">
        <v>233</v>
      </c>
      <c r="C22" s="351">
        <f>+'DGRGL-C1'!C49</f>
        <v>0</v>
      </c>
      <c r="D22" s="351">
        <f>ROUND(+C22*$E$8,5)</f>
        <v>0</v>
      </c>
      <c r="E22" s="307"/>
      <c r="F22" s="457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0" t="s">
        <v>57</v>
      </c>
      <c r="C24" s="545">
        <f>+C19+C14</f>
        <v>637066.95928</v>
      </c>
      <c r="D24" s="545">
        <f>+D19+D14</f>
        <v>2398557.1017000005</v>
      </c>
      <c r="F24" s="254"/>
      <c r="G24" s="254"/>
      <c r="H24" s="254"/>
      <c r="I24" s="254"/>
      <c r="J24" s="254"/>
      <c r="L24" s="255"/>
    </row>
    <row r="25" spans="2:12" ht="15" customHeight="1">
      <c r="B25" s="551"/>
      <c r="C25" s="546"/>
      <c r="D25" s="546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234</v>
      </c>
      <c r="C27" s="493"/>
      <c r="D27" s="451"/>
      <c r="F27" s="258"/>
      <c r="G27" s="258"/>
      <c r="H27" s="254"/>
      <c r="I27" s="254"/>
      <c r="J27" s="310"/>
    </row>
    <row r="28" spans="3:12" ht="15">
      <c r="C28" s="459"/>
      <c r="D28" s="459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259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31 de marzo de 2023</v>
      </c>
      <c r="C9" s="329"/>
      <c r="D9" s="270"/>
      <c r="E9" s="315">
        <f>+Portada!I34</f>
        <v>3.765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29" t="s">
        <v>263</v>
      </c>
      <c r="C11" s="532" t="s">
        <v>53</v>
      </c>
      <c r="D11" s="537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0"/>
      <c r="C12" s="533"/>
      <c r="D12" s="538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1"/>
      <c r="C13" s="534"/>
      <c r="D13" s="539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87</v>
      </c>
      <c r="C15" s="330">
        <f>+C17</f>
        <v>0</v>
      </c>
      <c r="D15" s="330">
        <f>+D17</f>
        <v>0</v>
      </c>
      <c r="E15" s="63"/>
      <c r="H15" s="209"/>
    </row>
    <row r="16" spans="2:5" ht="6" customHeight="1" hidden="1">
      <c r="B16" s="198"/>
      <c r="C16" s="330"/>
      <c r="D16" s="330"/>
      <c r="E16" s="63"/>
    </row>
    <row r="17" spans="2:5" ht="15.75" hidden="1">
      <c r="B17" s="199" t="s">
        <v>88</v>
      </c>
      <c r="C17" s="331">
        <v>0</v>
      </c>
      <c r="D17" s="331">
        <f>+C17*$E$9</f>
        <v>0</v>
      </c>
      <c r="E17" s="63"/>
    </row>
    <row r="18" spans="2:5" ht="15" customHeight="1">
      <c r="B18" s="199"/>
      <c r="C18" s="331"/>
      <c r="D18" s="331"/>
      <c r="E18" s="63"/>
    </row>
    <row r="19" spans="2:6" ht="16.5">
      <c r="B19" s="198" t="s">
        <v>111</v>
      </c>
      <c r="C19" s="330">
        <f>SUM(C20:C22)</f>
        <v>630014.30782</v>
      </c>
      <c r="D19" s="330">
        <f>SUM(D20:D22)</f>
        <v>2372003.8689500005</v>
      </c>
      <c r="E19" s="113"/>
      <c r="F19" s="113"/>
    </row>
    <row r="20" spans="2:4" ht="15.75">
      <c r="B20" s="353" t="s">
        <v>89</v>
      </c>
      <c r="C20" s="465">
        <f>+'DGRGL-C1'!C19</f>
        <v>397753.17848</v>
      </c>
      <c r="D20" s="331">
        <f>ROUND(+C20*$E$9,5)</f>
        <v>1497540.71698</v>
      </c>
    </row>
    <row r="21" spans="2:4" ht="15.75">
      <c r="B21" s="353" t="s">
        <v>85</v>
      </c>
      <c r="C21" s="325">
        <f>+'DGRGL-C1'!C16+'DGRGL-C1'!C20</f>
        <v>231456.82444000003</v>
      </c>
      <c r="D21" s="331">
        <f>ROUND(+C21*$E$9,5)</f>
        <v>871434.94402</v>
      </c>
    </row>
    <row r="22" spans="2:4" ht="15.75">
      <c r="B22" s="353" t="s">
        <v>235</v>
      </c>
      <c r="C22" s="465">
        <f>+'DGRGL-C1'!C21</f>
        <v>804.3049</v>
      </c>
      <c r="D22" s="331">
        <f>ROUND(+C22*$E$9,5)</f>
        <v>3028.20795</v>
      </c>
    </row>
    <row r="23" spans="2:4" ht="9.75" customHeight="1">
      <c r="B23" s="33"/>
      <c r="C23" s="332"/>
      <c r="D23" s="331"/>
    </row>
    <row r="24" spans="2:8" ht="15" customHeight="1">
      <c r="B24" s="550" t="s">
        <v>57</v>
      </c>
      <c r="C24" s="552">
        <f>+C19+C15</f>
        <v>630014.30782</v>
      </c>
      <c r="D24" s="552">
        <f>+D19+D15</f>
        <v>2372003.8689500005</v>
      </c>
      <c r="G24" s="177"/>
      <c r="H24" s="177"/>
    </row>
    <row r="25" spans="2:8" ht="15" customHeight="1">
      <c r="B25" s="551"/>
      <c r="C25" s="553"/>
      <c r="D25" s="553"/>
      <c r="G25" s="177"/>
      <c r="H25" s="177"/>
    </row>
    <row r="26" spans="2:4" ht="4.5" customHeight="1">
      <c r="B26" s="554"/>
      <c r="C26" s="554"/>
      <c r="D26" s="554"/>
    </row>
    <row r="27" spans="2:4" ht="15" customHeight="1">
      <c r="B27" s="26" t="s">
        <v>142</v>
      </c>
      <c r="C27" s="468"/>
      <c r="D27" s="39"/>
    </row>
    <row r="28" spans="2:4" ht="15">
      <c r="B28" s="26" t="s">
        <v>143</v>
      </c>
      <c r="C28" s="113"/>
      <c r="D28" s="177"/>
    </row>
    <row r="29" spans="2:8" ht="15">
      <c r="B29" s="26" t="s">
        <v>236</v>
      </c>
      <c r="C29" s="398"/>
      <c r="D29" s="398"/>
      <c r="E29" s="399"/>
      <c r="G29" s="183"/>
      <c r="H29" s="96"/>
    </row>
    <row r="30" spans="2:8" ht="15">
      <c r="B30" s="397"/>
      <c r="C30" s="400"/>
      <c r="D30" s="400"/>
      <c r="E30" s="399"/>
      <c r="G30" s="177"/>
      <c r="H30" s="177"/>
    </row>
    <row r="31" spans="2:5" ht="15">
      <c r="B31" s="399"/>
      <c r="C31" s="399"/>
      <c r="D31" s="399"/>
      <c r="E31" s="399"/>
    </row>
    <row r="32" spans="2:5" ht="15">
      <c r="B32" s="399"/>
      <c r="C32" s="399"/>
      <c r="D32" s="399"/>
      <c r="E32" s="399"/>
    </row>
    <row r="33" spans="2:4" ht="18">
      <c r="B33" s="46" t="s">
        <v>105</v>
      </c>
      <c r="C33" s="46"/>
      <c r="D33" s="46"/>
    </row>
    <row r="34" spans="2:5" ht="18">
      <c r="B34" s="138" t="s">
        <v>259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4" t="s">
        <v>54</v>
      </c>
      <c r="C36" s="334"/>
      <c r="D36" s="334"/>
    </row>
    <row r="37" spans="2:4" ht="15" customHeight="1">
      <c r="B37" s="329" t="str">
        <f>+B9</f>
        <v>Al 31 de marzo de 2023</v>
      </c>
      <c r="C37" s="329"/>
      <c r="D37" s="57"/>
    </row>
    <row r="38" spans="2:4" ht="9" customHeight="1">
      <c r="B38" s="38"/>
      <c r="C38" s="38"/>
      <c r="D38" s="38"/>
    </row>
    <row r="39" spans="2:4" ht="15" customHeight="1">
      <c r="B39" s="529" t="s">
        <v>130</v>
      </c>
      <c r="C39" s="532" t="s">
        <v>53</v>
      </c>
      <c r="D39" s="537" t="s">
        <v>134</v>
      </c>
    </row>
    <row r="40" spans="2:7" ht="13.5" customHeight="1">
      <c r="B40" s="530"/>
      <c r="C40" s="533"/>
      <c r="D40" s="538"/>
      <c r="E40" s="46"/>
      <c r="G40" s="182"/>
    </row>
    <row r="41" spans="2:4" ht="9" customHeight="1">
      <c r="B41" s="531"/>
      <c r="C41" s="534"/>
      <c r="D41" s="539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0">
        <v>0</v>
      </c>
      <c r="D43" s="330">
        <v>0</v>
      </c>
    </row>
    <row r="44" spans="2:5" ht="15" customHeight="1">
      <c r="B44" s="33"/>
      <c r="C44" s="331"/>
      <c r="D44" s="331"/>
      <c r="E44" s="85"/>
    </row>
    <row r="45" spans="2:8" ht="16.5">
      <c r="B45" s="32" t="s">
        <v>68</v>
      </c>
      <c r="C45" s="330">
        <f>SUM(C46:C48)</f>
        <v>7052.65146</v>
      </c>
      <c r="D45" s="330">
        <f>SUM(D46:D48)</f>
        <v>26553.23275</v>
      </c>
      <c r="E45" s="85"/>
      <c r="G45" s="177"/>
      <c r="H45" s="177"/>
    </row>
    <row r="46" spans="2:5" ht="15.75">
      <c r="B46" s="353" t="s">
        <v>90</v>
      </c>
      <c r="C46" s="465">
        <v>0</v>
      </c>
      <c r="D46" s="331">
        <f>ROUND(+C46*$E$9,5)</f>
        <v>0</v>
      </c>
      <c r="E46" s="40"/>
    </row>
    <row r="47" spans="2:5" ht="15.75">
      <c r="B47" s="353" t="s">
        <v>85</v>
      </c>
      <c r="C47" s="325">
        <f>+'DGRGL-C1'!C48</f>
        <v>7052.65146</v>
      </c>
      <c r="D47" s="331">
        <f>ROUND(+C47*$E$9,5)</f>
        <v>26553.23275</v>
      </c>
      <c r="E47" s="40"/>
    </row>
    <row r="48" spans="2:5" ht="15.75">
      <c r="B48" s="353" t="s">
        <v>233</v>
      </c>
      <c r="C48" s="465">
        <v>0</v>
      </c>
      <c r="D48" s="331">
        <f>ROUND(+C48*$E$9,5)</f>
        <v>0</v>
      </c>
      <c r="E48" s="256"/>
    </row>
    <row r="49" spans="2:5" ht="9.75" customHeight="1">
      <c r="B49" s="37"/>
      <c r="C49" s="333"/>
      <c r="D49" s="333"/>
      <c r="E49" s="85"/>
    </row>
    <row r="50" spans="2:4" ht="15" customHeight="1">
      <c r="B50" s="550" t="s">
        <v>57</v>
      </c>
      <c r="C50" s="552">
        <f>+C45+C43</f>
        <v>7052.65146</v>
      </c>
      <c r="D50" s="552">
        <f>+D45+D43</f>
        <v>26553.23275</v>
      </c>
    </row>
    <row r="51" spans="2:4" ht="15" customHeight="1">
      <c r="B51" s="551"/>
      <c r="C51" s="553"/>
      <c r="D51" s="553"/>
    </row>
    <row r="52" spans="2:4" ht="5.25" customHeight="1">
      <c r="B52" s="555"/>
      <c r="C52" s="555"/>
      <c r="D52" s="555"/>
    </row>
    <row r="53" spans="2:4" ht="15">
      <c r="B53" s="26" t="s">
        <v>234</v>
      </c>
      <c r="C53" s="460"/>
      <c r="D53" s="401"/>
    </row>
    <row r="54" spans="2:4" ht="15.75">
      <c r="B54" s="402"/>
      <c r="C54" s="401"/>
      <c r="D54" s="401"/>
    </row>
    <row r="55" spans="2:4" ht="15.75">
      <c r="B55" s="402"/>
      <c r="C55" s="399"/>
      <c r="D55" s="399"/>
    </row>
    <row r="56" spans="2:4" ht="15">
      <c r="B56" s="399"/>
      <c r="C56" s="399"/>
      <c r="D56" s="399"/>
    </row>
    <row r="57" spans="2:4" ht="15">
      <c r="B57" s="399"/>
      <c r="C57" s="399"/>
      <c r="D57" s="399"/>
    </row>
    <row r="58" spans="2:4" ht="15">
      <c r="B58" s="399"/>
      <c r="C58" s="399"/>
      <c r="D58" s="399"/>
    </row>
    <row r="59" spans="2:4" ht="15">
      <c r="B59" s="399"/>
      <c r="C59" s="399"/>
      <c r="D59" s="399"/>
    </row>
    <row r="60" spans="2:4" ht="15">
      <c r="B60" s="399"/>
      <c r="C60" s="399"/>
      <c r="D60" s="399"/>
    </row>
    <row r="61" spans="2:4" ht="15">
      <c r="B61" s="399"/>
      <c r="C61" s="399"/>
      <c r="D61" s="399"/>
    </row>
    <row r="62" spans="2:4" ht="15">
      <c r="B62" s="399"/>
      <c r="C62" s="399"/>
      <c r="D62" s="399"/>
    </row>
    <row r="63" spans="2:4" ht="15">
      <c r="B63" s="399"/>
      <c r="C63" s="399"/>
      <c r="D63" s="399"/>
    </row>
    <row r="64" spans="2:4" ht="15">
      <c r="B64" s="399"/>
      <c r="C64" s="399"/>
      <c r="D64" s="399"/>
    </row>
    <row r="65" spans="2:4" ht="15">
      <c r="B65" s="399"/>
      <c r="C65" s="399"/>
      <c r="D65" s="399"/>
    </row>
    <row r="66" spans="2:4" ht="15">
      <c r="B66" s="399"/>
      <c r="C66" s="399"/>
      <c r="D66" s="399"/>
    </row>
    <row r="67" spans="2:4" ht="15">
      <c r="B67" s="399"/>
      <c r="C67" s="399"/>
      <c r="D67" s="399"/>
    </row>
    <row r="68" spans="2:4" ht="15">
      <c r="B68" s="399"/>
      <c r="C68" s="399"/>
      <c r="D68" s="399"/>
    </row>
    <row r="69" spans="2:4" ht="15">
      <c r="B69" s="399"/>
      <c r="C69" s="399"/>
      <c r="D69" s="399"/>
    </row>
    <row r="70" spans="2:4" ht="15">
      <c r="B70" s="399"/>
      <c r="C70" s="399"/>
      <c r="D70" s="399"/>
    </row>
  </sheetData>
  <sheetProtection/>
  <mergeCells count="14">
    <mergeCell ref="B52:D52"/>
    <mergeCell ref="B50:B51"/>
    <mergeCell ref="C50:C51"/>
    <mergeCell ref="D50:D51"/>
    <mergeCell ref="B39:B41"/>
    <mergeCell ref="C24:C25"/>
    <mergeCell ref="B11:B13"/>
    <mergeCell ref="D39:D41"/>
    <mergeCell ref="B24:B25"/>
    <mergeCell ref="C39:C41"/>
    <mergeCell ref="D24:D25"/>
    <mergeCell ref="C11:C13"/>
    <mergeCell ref="B26:D26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259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102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31 de marzo de 2023</v>
      </c>
      <c r="C9" s="329"/>
      <c r="D9" s="270"/>
      <c r="E9" s="315">
        <f>+Portada!I34</f>
        <v>3.765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4" t="s">
        <v>264</v>
      </c>
      <c r="C11" s="532" t="s">
        <v>53</v>
      </c>
      <c r="D11" s="537" t="s">
        <v>134</v>
      </c>
      <c r="E11" s="63"/>
      <c r="H11" s="211"/>
      <c r="I11" s="211"/>
    </row>
    <row r="12" spans="2:9" ht="13.5" customHeight="1">
      <c r="B12" s="548" t="s">
        <v>32</v>
      </c>
      <c r="C12" s="533"/>
      <c r="D12" s="538"/>
      <c r="E12" s="86"/>
      <c r="G12" s="182"/>
      <c r="H12" s="211"/>
      <c r="I12" s="211"/>
    </row>
    <row r="13" spans="2:9" ht="9" customHeight="1">
      <c r="B13" s="549"/>
      <c r="C13" s="534"/>
      <c r="D13" s="539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119</v>
      </c>
      <c r="C15" s="335">
        <f>SUM(C16:C18)</f>
        <v>436067.24543999997</v>
      </c>
      <c r="D15" s="335">
        <f>SUM(D16:D18)</f>
        <v>1641793.17909</v>
      </c>
      <c r="E15" s="63"/>
      <c r="G15" s="211"/>
      <c r="H15" s="211"/>
      <c r="I15" s="211"/>
    </row>
    <row r="16" spans="2:9" ht="15.75">
      <c r="B16" s="339" t="s">
        <v>90</v>
      </c>
      <c r="C16" s="482">
        <v>217641.64653</v>
      </c>
      <c r="D16" s="331">
        <f>ROUND(+C16*$E$9,5)</f>
        <v>819420.79919</v>
      </c>
      <c r="E16" s="451"/>
      <c r="F16" s="453"/>
      <c r="G16" s="213"/>
      <c r="H16" s="211"/>
      <c r="I16" s="211"/>
    </row>
    <row r="17" spans="2:9" ht="15.75">
      <c r="B17" s="339" t="s">
        <v>85</v>
      </c>
      <c r="C17" s="482">
        <v>217621.29401</v>
      </c>
      <c r="D17" s="331">
        <f>ROUND(+C17*$E$9,5)</f>
        <v>819344.17195</v>
      </c>
      <c r="E17" s="451"/>
      <c r="F17" s="453"/>
      <c r="G17" s="213"/>
      <c r="H17" s="211"/>
      <c r="I17" s="211"/>
    </row>
    <row r="18" spans="2:9" ht="15.75">
      <c r="B18" s="339" t="s">
        <v>237</v>
      </c>
      <c r="C18" s="482">
        <v>804.3049</v>
      </c>
      <c r="D18" s="331">
        <f>ROUND(+C18*$E$9,5)</f>
        <v>3028.20795</v>
      </c>
      <c r="E18" s="451"/>
      <c r="F18" s="453"/>
      <c r="G18" s="213"/>
      <c r="H18" s="211"/>
      <c r="I18" s="211"/>
    </row>
    <row r="19" spans="2:7" ht="15" customHeight="1">
      <c r="B19" s="43"/>
      <c r="C19" s="331"/>
      <c r="D19" s="337"/>
      <c r="F19" s="451"/>
      <c r="G19" s="211"/>
    </row>
    <row r="20" spans="2:7" ht="16.5">
      <c r="B20" s="44" t="s">
        <v>56</v>
      </c>
      <c r="C20" s="335">
        <f>+C21+C22</f>
        <v>193947.062381</v>
      </c>
      <c r="D20" s="335">
        <f>+D21+D22</f>
        <v>730210.68986</v>
      </c>
      <c r="F20" s="452"/>
      <c r="G20" s="211"/>
    </row>
    <row r="21" spans="2:7" ht="15.75">
      <c r="B21" s="339" t="s">
        <v>238</v>
      </c>
      <c r="C21" s="331">
        <f>+C25+C30+C35</f>
        <v>180111.53195</v>
      </c>
      <c r="D21" s="331">
        <f>+D25+D30+D35</f>
        <v>678119.9177900001</v>
      </c>
      <c r="F21" s="212"/>
      <c r="G21" s="213"/>
    </row>
    <row r="22" spans="2:7" ht="15.75">
      <c r="B22" s="339" t="s">
        <v>85</v>
      </c>
      <c r="C22" s="331">
        <f>+C26+C31+C36</f>
        <v>13835.530431</v>
      </c>
      <c r="D22" s="331">
        <f>+D26+D31+D36</f>
        <v>52090.77207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12336.17541</v>
      </c>
      <c r="D24" s="342">
        <f>SUM(D25:D27)</f>
        <v>46445.70042</v>
      </c>
      <c r="G24" s="211"/>
    </row>
    <row r="25" spans="2:7" ht="15">
      <c r="B25" s="41" t="s">
        <v>91</v>
      </c>
      <c r="C25" s="483">
        <v>12336.17541</v>
      </c>
      <c r="D25" s="341">
        <f>ROUND(+C25*$E$9,5)</f>
        <v>46445.70042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235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176</v>
      </c>
      <c r="C29" s="342">
        <f>SUM(C30:C32)</f>
        <v>171742.307061</v>
      </c>
      <c r="D29" s="342">
        <f>SUM(D30:D32)</f>
        <v>646609.78608</v>
      </c>
      <c r="G29" s="211"/>
    </row>
    <row r="30" spans="2:7" ht="15">
      <c r="B30" s="41" t="s">
        <v>90</v>
      </c>
      <c r="C30" s="483">
        <v>157906.77663</v>
      </c>
      <c r="D30" s="341">
        <f>ROUND(+C30*$E$9,5)</f>
        <v>594519.01401</v>
      </c>
      <c r="G30" s="211"/>
    </row>
    <row r="31" spans="2:7" ht="15">
      <c r="B31" s="41" t="s">
        <v>85</v>
      </c>
      <c r="C31" s="483">
        <v>13835.530431</v>
      </c>
      <c r="D31" s="341">
        <f>ROUND(+C31*$E$9,5)</f>
        <v>52090.77207</v>
      </c>
      <c r="G31" s="211"/>
    </row>
    <row r="32" spans="2:7" ht="15">
      <c r="B32" s="41" t="s">
        <v>235</v>
      </c>
      <c r="C32" s="333">
        <v>0</v>
      </c>
      <c r="D32" s="341">
        <f>ROUND(+C32*$E$9,5)</f>
        <v>0</v>
      </c>
      <c r="G32" s="211"/>
    </row>
    <row r="33" spans="2:7" ht="9.75" customHeight="1">
      <c r="B33" s="43"/>
      <c r="C33" s="333"/>
      <c r="D33" s="337"/>
      <c r="G33" s="211"/>
    </row>
    <row r="34" spans="2:7" ht="15.75">
      <c r="B34" s="443" t="s">
        <v>177</v>
      </c>
      <c r="C34" s="342">
        <f>SUM(C35:C37)</f>
        <v>9868.57991</v>
      </c>
      <c r="D34" s="342">
        <f>SUM(D35:D37)</f>
        <v>37155.20336</v>
      </c>
      <c r="G34" s="211"/>
    </row>
    <row r="35" spans="2:7" ht="15">
      <c r="B35" s="41" t="s">
        <v>91</v>
      </c>
      <c r="C35" s="483">
        <v>9868.57991</v>
      </c>
      <c r="D35" s="341">
        <f>ROUND(+C35*$E$9,5)</f>
        <v>37155.20336</v>
      </c>
      <c r="G35" s="211"/>
    </row>
    <row r="36" spans="2:4" ht="15">
      <c r="B36" s="41" t="s">
        <v>92</v>
      </c>
      <c r="C36" s="333">
        <v>0</v>
      </c>
      <c r="D36" s="341">
        <f>ROUND(+C36*$E$9,5)</f>
        <v>0</v>
      </c>
    </row>
    <row r="37" spans="2:4" ht="15">
      <c r="B37" s="41" t="s">
        <v>235</v>
      </c>
      <c r="C37" s="333">
        <v>0</v>
      </c>
      <c r="D37" s="341">
        <f>ROUND(+C37*$E$9,5)</f>
        <v>0</v>
      </c>
    </row>
    <row r="38" spans="2:4" ht="9.75" customHeight="1">
      <c r="B38" s="42"/>
      <c r="C38" s="336"/>
      <c r="D38" s="338"/>
    </row>
    <row r="39" spans="2:4" ht="15" customHeight="1">
      <c r="B39" s="550" t="s">
        <v>14</v>
      </c>
      <c r="C39" s="552">
        <f>+C20+C15</f>
        <v>630014.307821</v>
      </c>
      <c r="D39" s="552">
        <f>+D20+D15</f>
        <v>2372003.86895</v>
      </c>
    </row>
    <row r="40" spans="2:7" ht="15" customHeight="1">
      <c r="B40" s="551"/>
      <c r="C40" s="553"/>
      <c r="D40" s="553"/>
      <c r="F40" s="113"/>
      <c r="G40" s="113"/>
    </row>
    <row r="41" ht="4.5" customHeight="1"/>
    <row r="42" spans="2:4" ht="15">
      <c r="B42" s="469" t="s">
        <v>144</v>
      </c>
      <c r="C42" s="495"/>
      <c r="D42" s="492"/>
    </row>
    <row r="43" spans="2:4" ht="15">
      <c r="B43" s="26" t="s">
        <v>236</v>
      </c>
      <c r="C43" s="491"/>
      <c r="D43" s="26"/>
    </row>
    <row r="44" spans="2:4" ht="15">
      <c r="B44" s="556" t="s">
        <v>239</v>
      </c>
      <c r="C44" s="556"/>
      <c r="D44" s="556"/>
    </row>
    <row r="45" spans="2:5" ht="15">
      <c r="B45" s="403"/>
      <c r="C45" s="404"/>
      <c r="D45" s="405"/>
      <c r="E45" s="399"/>
    </row>
    <row r="46" spans="2:7" ht="15">
      <c r="B46" s="403"/>
      <c r="C46" s="405"/>
      <c r="D46" s="405"/>
      <c r="E46" s="399"/>
      <c r="F46" s="177"/>
      <c r="G46" s="177"/>
    </row>
    <row r="47" spans="2:5" ht="15">
      <c r="B47" s="399"/>
      <c r="C47" s="399"/>
      <c r="D47" s="399"/>
      <c r="E47" s="399"/>
    </row>
    <row r="48" spans="2:4" ht="18">
      <c r="B48" s="46" t="s">
        <v>106</v>
      </c>
      <c r="C48" s="47"/>
      <c r="D48" s="47"/>
    </row>
    <row r="49" spans="2:5" ht="18">
      <c r="B49" s="138" t="s">
        <v>259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102</v>
      </c>
      <c r="C51" s="334"/>
      <c r="D51" s="334"/>
      <c r="E51" s="62"/>
    </row>
    <row r="52" spans="2:4" ht="15" customHeight="1">
      <c r="B52" s="329" t="str">
        <f>+B9</f>
        <v>Al 31 de marzo de 2023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4" t="s">
        <v>178</v>
      </c>
      <c r="C54" s="532" t="s">
        <v>53</v>
      </c>
      <c r="D54" s="537" t="s">
        <v>134</v>
      </c>
      <c r="H54" s="177"/>
      <c r="I54" s="177"/>
    </row>
    <row r="55" spans="2:7" ht="13.5" customHeight="1">
      <c r="B55" s="557" t="s">
        <v>179</v>
      </c>
      <c r="C55" s="533"/>
      <c r="D55" s="538"/>
      <c r="E55" s="46"/>
      <c r="G55" s="182"/>
    </row>
    <row r="56" spans="2:4" ht="9" customHeight="1">
      <c r="B56" s="558"/>
      <c r="C56" s="534"/>
      <c r="D56" s="539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7052.65146</v>
      </c>
      <c r="D58" s="335">
        <f>SUM(D59:D61)</f>
        <v>26553.2327469</v>
      </c>
    </row>
    <row r="59" spans="2:4" ht="15.75">
      <c r="B59" s="45" t="s">
        <v>89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7052.65146</v>
      </c>
      <c r="D60" s="331">
        <f>+C60*$E$9</f>
        <v>26553.2327469</v>
      </c>
    </row>
    <row r="61" spans="2:4" ht="15.75">
      <c r="B61" s="45" t="s">
        <v>233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0" t="s">
        <v>14</v>
      </c>
      <c r="C65" s="552">
        <f>+C63+C58</f>
        <v>7052.65146</v>
      </c>
      <c r="D65" s="552">
        <f>+D63+D58</f>
        <v>26553.2327469</v>
      </c>
      <c r="F65" s="197"/>
      <c r="G65" s="197"/>
    </row>
    <row r="66" spans="2:4" ht="15" customHeight="1">
      <c r="B66" s="551"/>
      <c r="C66" s="553"/>
      <c r="D66" s="553"/>
    </row>
    <row r="67" ht="5.25" customHeight="1"/>
    <row r="68" spans="2:4" ht="15">
      <c r="B68" s="26" t="s">
        <v>234</v>
      </c>
      <c r="C68" s="406"/>
      <c r="D68" s="401"/>
    </row>
    <row r="69" spans="2:4" ht="15">
      <c r="B69" s="399"/>
      <c r="C69" s="401"/>
      <c r="D69" s="401"/>
    </row>
    <row r="70" spans="2:4" ht="15">
      <c r="B70" s="399"/>
      <c r="C70" s="407"/>
      <c r="D70" s="407"/>
    </row>
    <row r="71" spans="2:4" ht="15">
      <c r="B71" s="399"/>
      <c r="C71" s="401"/>
      <c r="D71" s="401"/>
    </row>
    <row r="72" spans="2:4" ht="15">
      <c r="B72" s="399"/>
      <c r="C72" s="399"/>
      <c r="D72" s="399"/>
    </row>
    <row r="73" spans="2:4" ht="15">
      <c r="B73" s="399"/>
      <c r="C73" s="399"/>
      <c r="D73" s="399"/>
    </row>
  </sheetData>
  <sheetProtection/>
  <mergeCells count="13">
    <mergeCell ref="B65:B66"/>
    <mergeCell ref="C65:C66"/>
    <mergeCell ref="D65:D66"/>
    <mergeCell ref="C54:C56"/>
    <mergeCell ref="D54:D56"/>
    <mergeCell ref="B55:B56"/>
    <mergeCell ref="C11:C13"/>
    <mergeCell ref="B44:D44"/>
    <mergeCell ref="B39:B40"/>
    <mergeCell ref="C39:C40"/>
    <mergeCell ref="D39:D40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259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31 de marzo de 2023</v>
      </c>
      <c r="C9" s="329"/>
      <c r="D9" s="269"/>
      <c r="E9" s="315">
        <f>+Portada!I34</f>
        <v>3.765</v>
      </c>
    </row>
    <row r="10" spans="2:4" ht="7.5" customHeight="1">
      <c r="B10" s="87"/>
      <c r="C10" s="87"/>
      <c r="D10" s="87"/>
    </row>
    <row r="11" spans="2:4" ht="15" customHeight="1">
      <c r="B11" s="529" t="s">
        <v>103</v>
      </c>
      <c r="C11" s="532" t="s">
        <v>53</v>
      </c>
      <c r="D11" s="537" t="s">
        <v>134</v>
      </c>
    </row>
    <row r="12" spans="2:4" ht="13.5" customHeight="1">
      <c r="B12" s="530"/>
      <c r="C12" s="533"/>
      <c r="D12" s="538"/>
    </row>
    <row r="13" spans="2:4" ht="9" customHeight="1">
      <c r="B13" s="531"/>
      <c r="C13" s="534"/>
      <c r="D13" s="539"/>
    </row>
    <row r="14" spans="2:4" ht="9" customHeight="1">
      <c r="B14" s="88"/>
      <c r="C14" s="88"/>
      <c r="D14" s="106"/>
    </row>
    <row r="15" spans="2:4" ht="15.75">
      <c r="B15" s="383" t="s">
        <v>80</v>
      </c>
      <c r="C15" s="349">
        <f>+C17</f>
        <v>397753.17848</v>
      </c>
      <c r="D15" s="349">
        <f>+D17</f>
        <v>1497540.71697</v>
      </c>
    </row>
    <row r="16" spans="2:4" ht="9.75" customHeight="1">
      <c r="B16" s="73"/>
      <c r="C16" s="349"/>
      <c r="D16" s="349"/>
    </row>
    <row r="17" spans="2:4" ht="15.75">
      <c r="B17" s="382" t="s">
        <v>94</v>
      </c>
      <c r="C17" s="349">
        <f>+C19</f>
        <v>397753.17848</v>
      </c>
      <c r="D17" s="349">
        <f>+D19</f>
        <v>1497540.71697</v>
      </c>
    </row>
    <row r="18" spans="2:4" ht="7.5" customHeight="1">
      <c r="B18" s="384"/>
      <c r="C18" s="347"/>
      <c r="D18" s="347"/>
    </row>
    <row r="19" spans="2:4" ht="15">
      <c r="B19" s="355" t="s">
        <v>145</v>
      </c>
      <c r="C19" s="347">
        <f>SUM(C20:C21)</f>
        <v>397753.17848</v>
      </c>
      <c r="D19" s="347">
        <f>SUM(D20:D21)</f>
        <v>1497540.71697</v>
      </c>
    </row>
    <row r="20" spans="2:4" ht="15">
      <c r="B20" s="354" t="s">
        <v>147</v>
      </c>
      <c r="C20" s="348">
        <v>297079.6582</v>
      </c>
      <c r="D20" s="348">
        <f>ROUND(+C20*$E$9,5)</f>
        <v>1118504.91312</v>
      </c>
    </row>
    <row r="21" spans="2:4" ht="15">
      <c r="B21" s="354" t="s">
        <v>146</v>
      </c>
      <c r="C21" s="348">
        <v>100673.52028</v>
      </c>
      <c r="D21" s="348">
        <f>ROUND(+C21*$E$9,5)</f>
        <v>379035.80385</v>
      </c>
    </row>
    <row r="22" spans="2:4" ht="12" customHeight="1">
      <c r="B22" s="67"/>
      <c r="C22" s="344"/>
      <c r="D22" s="347"/>
    </row>
    <row r="23" spans="2:4" ht="15.75">
      <c r="B23" s="383" t="s">
        <v>81</v>
      </c>
      <c r="C23" s="343">
        <f>+C25+C31</f>
        <v>231456.82444000003</v>
      </c>
      <c r="D23" s="349">
        <f>+D25+D31</f>
        <v>871434.9440299999</v>
      </c>
    </row>
    <row r="24" spans="2:4" ht="9.75" customHeight="1">
      <c r="B24" s="383"/>
      <c r="C24" s="343"/>
      <c r="D24" s="349"/>
    </row>
    <row r="25" spans="2:4" ht="15.75">
      <c r="B25" s="382" t="s">
        <v>93</v>
      </c>
      <c r="C25" s="343">
        <f>+C27</f>
        <v>13835.53043</v>
      </c>
      <c r="D25" s="349">
        <f>+D27</f>
        <v>52090.77207</v>
      </c>
    </row>
    <row r="26" spans="2:4" ht="7.5" customHeight="1">
      <c r="B26" s="385"/>
      <c r="C26" s="343"/>
      <c r="D26" s="349"/>
    </row>
    <row r="27" spans="2:4" ht="15">
      <c r="B27" s="355" t="s">
        <v>51</v>
      </c>
      <c r="C27" s="344">
        <f>SUM(C28:C29)</f>
        <v>13835.53043</v>
      </c>
      <c r="D27" s="350">
        <f>SUM(D28:D29)</f>
        <v>52090.77207</v>
      </c>
    </row>
    <row r="28" spans="2:4" ht="15">
      <c r="B28" s="354" t="s">
        <v>149</v>
      </c>
      <c r="C28" s="348">
        <v>13529.85186</v>
      </c>
      <c r="D28" s="348">
        <f>ROUND(+C28*$E$9,5)</f>
        <v>50939.89225</v>
      </c>
    </row>
    <row r="29" spans="2:4" ht="15">
      <c r="B29" s="354" t="s">
        <v>150</v>
      </c>
      <c r="C29" s="348">
        <v>305.67857</v>
      </c>
      <c r="D29" s="348">
        <f>ROUND(+C29*$E$9,5)</f>
        <v>1150.87982</v>
      </c>
    </row>
    <row r="30" spans="2:4" ht="7.5" customHeight="1">
      <c r="B30" s="384"/>
      <c r="C30" s="344"/>
      <c r="D30" s="347"/>
    </row>
    <row r="31" spans="2:4" ht="15.75">
      <c r="B31" s="382" t="s">
        <v>94</v>
      </c>
      <c r="C31" s="343">
        <f>+C33+C40+C44</f>
        <v>217621.29401</v>
      </c>
      <c r="D31" s="349">
        <f>+D33+D40+D44+D48</f>
        <v>819344.17196</v>
      </c>
    </row>
    <row r="32" spans="2:4" ht="7.5" customHeight="1">
      <c r="B32" s="387"/>
      <c r="C32" s="346"/>
      <c r="D32" s="351"/>
    </row>
    <row r="33" spans="2:6" ht="15">
      <c r="B33" s="355" t="s">
        <v>148</v>
      </c>
      <c r="C33" s="344">
        <f>SUM(C34:C38)</f>
        <v>66584.73032</v>
      </c>
      <c r="D33" s="347">
        <f>SUM(D34:D38)</f>
        <v>250691.50966</v>
      </c>
      <c r="F33" s="223"/>
    </row>
    <row r="34" spans="2:6" ht="15">
      <c r="B34" s="354" t="s">
        <v>265</v>
      </c>
      <c r="C34" s="348">
        <v>48030.3444</v>
      </c>
      <c r="D34" s="348">
        <f>ROUND(+C34*$E$9,5)</f>
        <v>180834.24667</v>
      </c>
      <c r="F34" s="223"/>
    </row>
    <row r="35" spans="2:6" ht="15">
      <c r="B35" s="354" t="s">
        <v>226</v>
      </c>
      <c r="C35" s="348">
        <v>17990.37733</v>
      </c>
      <c r="D35" s="348">
        <f>ROUND(+C35*$E$9,5)</f>
        <v>67733.77065</v>
      </c>
      <c r="F35" s="223"/>
    </row>
    <row r="36" spans="2:6" ht="15">
      <c r="B36" s="354" t="s">
        <v>157</v>
      </c>
      <c r="C36" s="348">
        <v>532.96033</v>
      </c>
      <c r="D36" s="348">
        <f>ROUND(+C36*$E$9,5)</f>
        <v>2006.59564</v>
      </c>
      <c r="F36" s="223"/>
    </row>
    <row r="37" spans="2:6" ht="15" hidden="1">
      <c r="B37" s="354" t="s">
        <v>272</v>
      </c>
      <c r="C37" s="348">
        <v>0</v>
      </c>
      <c r="D37" s="348">
        <f>ROUND(+C37*$E$9,5)</f>
        <v>0</v>
      </c>
      <c r="F37" s="223"/>
    </row>
    <row r="38" spans="1:7" ht="15">
      <c r="A38" s="74"/>
      <c r="B38" s="354" t="s">
        <v>213</v>
      </c>
      <c r="C38" s="348">
        <v>31.04826</v>
      </c>
      <c r="D38" s="348">
        <f>ROUND(+C38*$E$9,5)</f>
        <v>116.8967</v>
      </c>
      <c r="F38" s="223"/>
      <c r="G38" s="74"/>
    </row>
    <row r="39" spans="1:7" ht="7.5" customHeight="1">
      <c r="A39" s="74"/>
      <c r="B39" s="67"/>
      <c r="C39" s="347"/>
      <c r="D39" s="347"/>
      <c r="E39" s="74"/>
      <c r="F39" s="458"/>
      <c r="G39" s="74"/>
    </row>
    <row r="40" spans="1:7" ht="15" hidden="1">
      <c r="A40" s="74"/>
      <c r="B40" s="355" t="s">
        <v>151</v>
      </c>
      <c r="C40" s="347">
        <f>SUM(C41:C42)</f>
        <v>0</v>
      </c>
      <c r="D40" s="347">
        <f>SUM(D41:D42)</f>
        <v>0</v>
      </c>
      <c r="E40" s="74"/>
      <c r="F40" s="74"/>
      <c r="G40" s="74"/>
    </row>
    <row r="41" spans="1:7" ht="15" hidden="1">
      <c r="A41" s="74"/>
      <c r="B41" s="354" t="s">
        <v>152</v>
      </c>
      <c r="C41" s="477">
        <v>0</v>
      </c>
      <c r="D41" s="348">
        <f>ROUND(+C41*$E$9,5)</f>
        <v>0</v>
      </c>
      <c r="F41" s="74"/>
      <c r="G41" s="74"/>
    </row>
    <row r="42" spans="1:7" ht="15" hidden="1">
      <c r="A42" s="74"/>
      <c r="B42" s="354" t="s">
        <v>153</v>
      </c>
      <c r="C42" s="348">
        <v>0</v>
      </c>
      <c r="D42" s="348">
        <f>ROUND(+C42*$E$9,5)</f>
        <v>0</v>
      </c>
      <c r="E42" s="74"/>
      <c r="F42" s="74"/>
      <c r="G42" s="74"/>
    </row>
    <row r="43" spans="1:7" ht="7.5" customHeight="1" hidden="1">
      <c r="A43" s="74"/>
      <c r="B43" s="388"/>
      <c r="C43" s="348"/>
      <c r="D43" s="348"/>
      <c r="E43" s="74"/>
      <c r="F43" s="74"/>
      <c r="G43" s="74"/>
    </row>
    <row r="44" spans="2:4" ht="15">
      <c r="B44" s="355" t="s">
        <v>183</v>
      </c>
      <c r="C44" s="347">
        <f>SUM(C45:C46)</f>
        <v>151036.56369</v>
      </c>
      <c r="D44" s="347">
        <f>SUM(D45:D46)</f>
        <v>568652.6623</v>
      </c>
    </row>
    <row r="45" spans="2:4" ht="15">
      <c r="B45" s="354" t="s">
        <v>154</v>
      </c>
      <c r="C45" s="348">
        <v>134008.64576</v>
      </c>
      <c r="D45" s="348">
        <f>ROUND(+C45*$E$9,5)</f>
        <v>504542.55129</v>
      </c>
    </row>
    <row r="46" spans="2:4" ht="15">
      <c r="B46" s="354" t="s">
        <v>207</v>
      </c>
      <c r="C46" s="348">
        <v>17027.91793</v>
      </c>
      <c r="D46" s="348">
        <f>ROUND(+C46*$E$9,5)</f>
        <v>64110.11101</v>
      </c>
    </row>
    <row r="47" spans="2:4" ht="15" hidden="1">
      <c r="B47" s="70"/>
      <c r="C47" s="347"/>
      <c r="D47" s="347"/>
    </row>
    <row r="48" spans="2:4" ht="15" hidden="1">
      <c r="B48" s="67" t="s">
        <v>82</v>
      </c>
      <c r="C48" s="347">
        <f>+C50+C49</f>
        <v>0</v>
      </c>
      <c r="D48" s="347">
        <f>+D50+D49</f>
        <v>0</v>
      </c>
    </row>
    <row r="49" spans="2:4" ht="15" hidden="1">
      <c r="B49" s="70" t="s">
        <v>83</v>
      </c>
      <c r="C49" s="348">
        <v>0</v>
      </c>
      <c r="D49" s="348">
        <f>+C49*$E$9</f>
        <v>0</v>
      </c>
    </row>
    <row r="50" spans="2:4" ht="15" hidden="1">
      <c r="B50" s="70" t="s">
        <v>120</v>
      </c>
      <c r="C50" s="348"/>
      <c r="D50" s="348">
        <f>+C50*$E$9</f>
        <v>0</v>
      </c>
    </row>
    <row r="51" spans="2:4" ht="12" customHeight="1">
      <c r="B51" s="70"/>
      <c r="C51" s="348"/>
      <c r="D51" s="348"/>
    </row>
    <row r="52" spans="2:4" ht="15.75">
      <c r="B52" s="383" t="s">
        <v>240</v>
      </c>
      <c r="C52" s="343">
        <f>+C54</f>
        <v>804.3049</v>
      </c>
      <c r="D52" s="349">
        <f>+D54</f>
        <v>3028.20795</v>
      </c>
    </row>
    <row r="53" spans="2:4" ht="9.75" customHeight="1">
      <c r="B53" s="383"/>
      <c r="C53" s="343"/>
      <c r="D53" s="349"/>
    </row>
    <row r="54" spans="2:4" ht="15.75">
      <c r="B54" s="382" t="s">
        <v>94</v>
      </c>
      <c r="C54" s="343">
        <f>+C56</f>
        <v>804.3049</v>
      </c>
      <c r="D54" s="349">
        <f>+D56</f>
        <v>3028.20795</v>
      </c>
    </row>
    <row r="55" spans="2:4" ht="7.5" customHeight="1">
      <c r="B55" s="385"/>
      <c r="C55" s="343"/>
      <c r="D55" s="349"/>
    </row>
    <row r="56" spans="2:4" ht="15">
      <c r="B56" s="355" t="s">
        <v>241</v>
      </c>
      <c r="C56" s="344">
        <f>SUM(C57:C57)</f>
        <v>804.3049</v>
      </c>
      <c r="D56" s="350">
        <f>SUM(D57:D57)</f>
        <v>3028.20795</v>
      </c>
    </row>
    <row r="57" spans="2:4" ht="15">
      <c r="B57" s="354" t="s">
        <v>154</v>
      </c>
      <c r="C57" s="477">
        <v>804.3049</v>
      </c>
      <c r="D57" s="348">
        <f>ROUND(+C57*$E$9,5)</f>
        <v>3028.20795</v>
      </c>
    </row>
    <row r="58" spans="2:4" ht="8.25" customHeight="1">
      <c r="B58" s="388"/>
      <c r="C58" s="348"/>
      <c r="D58" s="352"/>
    </row>
    <row r="59" spans="2:4" ht="15" customHeight="1">
      <c r="B59" s="561" t="s">
        <v>16</v>
      </c>
      <c r="C59" s="552">
        <f>+C23+C15+C52</f>
        <v>630014.30782</v>
      </c>
      <c r="D59" s="552">
        <f>+D23+D15+D52</f>
        <v>2372003.86895</v>
      </c>
    </row>
    <row r="60" spans="2:4" ht="15" customHeight="1">
      <c r="B60" s="562"/>
      <c r="C60" s="553"/>
      <c r="D60" s="553"/>
    </row>
    <row r="61" spans="2:4" ht="7.5" customHeight="1">
      <c r="B61" s="107"/>
      <c r="C61" s="89"/>
      <c r="D61" s="89"/>
    </row>
    <row r="62" spans="1:7" s="109" customFormat="1" ht="15" customHeight="1">
      <c r="A62" s="64"/>
      <c r="B62" s="108" t="s">
        <v>114</v>
      </c>
      <c r="C62" s="496"/>
      <c r="D62" s="90"/>
      <c r="E62" s="64"/>
      <c r="F62" s="64"/>
      <c r="G62" s="64"/>
    </row>
    <row r="63" spans="2:4" ht="6.75" customHeight="1">
      <c r="B63" s="110"/>
      <c r="C63" s="204"/>
      <c r="D63" s="204"/>
    </row>
    <row r="64" spans="2:4" ht="15" customHeight="1">
      <c r="B64" s="91" t="s">
        <v>155</v>
      </c>
      <c r="C64" s="186"/>
      <c r="D64" s="186"/>
    </row>
    <row r="65" spans="2:4" ht="15" customHeight="1">
      <c r="B65" s="91" t="s">
        <v>156</v>
      </c>
      <c r="C65" s="91"/>
      <c r="D65" s="91"/>
    </row>
    <row r="66" spans="2:4" ht="15" customHeight="1">
      <c r="B66" s="91" t="s">
        <v>182</v>
      </c>
      <c r="C66" s="91"/>
      <c r="D66" s="91"/>
    </row>
    <row r="67" spans="1:7" ht="15" customHeight="1">
      <c r="A67" s="74"/>
      <c r="B67" s="356"/>
      <c r="C67" s="170"/>
      <c r="D67" s="170"/>
      <c r="F67" s="74"/>
      <c r="G67" s="74"/>
    </row>
    <row r="68" spans="1:7" ht="15" customHeight="1">
      <c r="A68" s="74"/>
      <c r="C68" s="91"/>
      <c r="D68" s="91"/>
      <c r="F68" s="74"/>
      <c r="G68" s="74"/>
    </row>
    <row r="69" spans="1:7" ht="15">
      <c r="A69" s="74"/>
      <c r="B69" s="408"/>
      <c r="C69" s="408"/>
      <c r="D69" s="408"/>
      <c r="E69" s="408"/>
      <c r="F69" s="74"/>
      <c r="G69" s="74"/>
    </row>
    <row r="70" spans="1:7" ht="15">
      <c r="A70" s="74"/>
      <c r="B70" s="408"/>
      <c r="C70" s="409"/>
      <c r="D70" s="408"/>
      <c r="E70" s="408"/>
      <c r="F70" s="74"/>
      <c r="G70" s="74"/>
    </row>
    <row r="71" spans="1:7" ht="15">
      <c r="A71" s="74"/>
      <c r="B71" s="410"/>
      <c r="C71" s="411"/>
      <c r="D71" s="411"/>
      <c r="E71" s="408"/>
      <c r="F71" s="74"/>
      <c r="G71" s="74"/>
    </row>
    <row r="72" spans="1:7" ht="15">
      <c r="A72" s="74"/>
      <c r="B72" s="408"/>
      <c r="C72" s="411"/>
      <c r="D72" s="411"/>
      <c r="E72" s="408"/>
      <c r="F72" s="74"/>
      <c r="G72" s="74"/>
    </row>
    <row r="73" spans="1:7" ht="18">
      <c r="A73" s="74"/>
      <c r="B73" s="86" t="s">
        <v>107</v>
      </c>
      <c r="C73" s="86"/>
      <c r="D73" s="86"/>
      <c r="F73" s="74"/>
      <c r="G73" s="74"/>
    </row>
    <row r="74" spans="1:7" ht="18">
      <c r="A74" s="74"/>
      <c r="B74" s="138" t="s">
        <v>259</v>
      </c>
      <c r="C74" s="138"/>
      <c r="D74" s="138"/>
      <c r="F74" s="74"/>
      <c r="G74" s="74"/>
    </row>
    <row r="75" spans="1:7" ht="15" customHeight="1">
      <c r="A75" s="74"/>
      <c r="B75" s="136" t="s">
        <v>66</v>
      </c>
      <c r="C75" s="136"/>
      <c r="D75" s="136"/>
      <c r="F75" s="74"/>
      <c r="G75" s="74"/>
    </row>
    <row r="76" spans="1:7" ht="15.75" customHeight="1">
      <c r="A76" s="74"/>
      <c r="B76" s="136" t="s">
        <v>84</v>
      </c>
      <c r="C76" s="136"/>
      <c r="D76" s="136"/>
      <c r="F76" s="74"/>
      <c r="G76" s="74"/>
    </row>
    <row r="77" spans="1:7" ht="15.75" customHeight="1">
      <c r="A77" s="74"/>
      <c r="B77" s="329" t="str">
        <f>+B9</f>
        <v>Al 31 de marzo de 2023</v>
      </c>
      <c r="C77" s="329"/>
      <c r="D77" s="269"/>
      <c r="F77" s="74"/>
      <c r="G77" s="74"/>
    </row>
    <row r="78" spans="1:7" ht="7.5" customHeight="1">
      <c r="A78" s="74"/>
      <c r="B78" s="87"/>
      <c r="C78" s="87"/>
      <c r="D78" s="87"/>
      <c r="F78" s="74"/>
      <c r="G78" s="74"/>
    </row>
    <row r="79" spans="1:7" ht="15" customHeight="1">
      <c r="A79" s="74"/>
      <c r="B79" s="529" t="s">
        <v>103</v>
      </c>
      <c r="C79" s="532" t="s">
        <v>53</v>
      </c>
      <c r="D79" s="537" t="s">
        <v>134</v>
      </c>
      <c r="F79" s="74"/>
      <c r="G79" s="74"/>
    </row>
    <row r="80" spans="1:7" ht="13.5" customHeight="1">
      <c r="A80" s="74"/>
      <c r="B80" s="530"/>
      <c r="C80" s="533"/>
      <c r="D80" s="538"/>
      <c r="F80" s="74"/>
      <c r="G80" s="74"/>
    </row>
    <row r="81" spans="2:5" s="74" customFormat="1" ht="9" customHeight="1">
      <c r="B81" s="531"/>
      <c r="C81" s="534"/>
      <c r="D81" s="539"/>
      <c r="E81" s="63"/>
    </row>
    <row r="82" spans="2:4" s="74" customFormat="1" ht="11.25" customHeight="1" hidden="1">
      <c r="B82" s="88"/>
      <c r="C82" s="88"/>
      <c r="D82" s="106"/>
    </row>
    <row r="83" spans="2:4" s="74" customFormat="1" ht="18" customHeight="1" hidden="1">
      <c r="B83" s="73" t="s">
        <v>69</v>
      </c>
      <c r="C83" s="65">
        <f>+C84</f>
        <v>0</v>
      </c>
      <c r="D83" s="66">
        <f>+D84</f>
        <v>0</v>
      </c>
    </row>
    <row r="84" spans="2:4" s="74" customFormat="1" ht="15.75" customHeight="1" hidden="1">
      <c r="B84" s="67" t="s">
        <v>70</v>
      </c>
      <c r="C84" s="68">
        <f>+C85</f>
        <v>0</v>
      </c>
      <c r="D84" s="69">
        <f>+D85</f>
        <v>0</v>
      </c>
    </row>
    <row r="85" spans="2:4" s="74" customFormat="1" ht="16.5" customHeight="1" hidden="1">
      <c r="B85" s="70" t="s">
        <v>58</v>
      </c>
      <c r="C85" s="71">
        <v>0</v>
      </c>
      <c r="D85" s="72">
        <f>+C85/$E$9</f>
        <v>0</v>
      </c>
    </row>
    <row r="86" spans="2:4" s="74" customFormat="1" ht="9.75" customHeight="1">
      <c r="B86" s="111"/>
      <c r="C86" s="68"/>
      <c r="D86" s="69"/>
    </row>
    <row r="87" spans="2:4" s="74" customFormat="1" ht="18" customHeight="1">
      <c r="B87" s="383" t="s">
        <v>80</v>
      </c>
      <c r="C87" s="343">
        <f>+C89</f>
        <v>0</v>
      </c>
      <c r="D87" s="349">
        <f>+D89</f>
        <v>0</v>
      </c>
    </row>
    <row r="88" spans="2:4" s="74" customFormat="1" ht="9.75" customHeight="1">
      <c r="B88" s="383"/>
      <c r="C88" s="343"/>
      <c r="D88" s="349"/>
    </row>
    <row r="89" spans="2:4" s="74" customFormat="1" ht="18" customHeight="1">
      <c r="B89" s="389" t="s">
        <v>94</v>
      </c>
      <c r="C89" s="343">
        <v>0</v>
      </c>
      <c r="D89" s="349">
        <v>0</v>
      </c>
    </row>
    <row r="90" spans="2:4" s="74" customFormat="1" ht="12" customHeight="1">
      <c r="B90" s="384"/>
      <c r="C90" s="343"/>
      <c r="D90" s="349"/>
    </row>
    <row r="91" spans="2:4" s="74" customFormat="1" ht="18" customHeight="1">
      <c r="B91" s="383" t="s">
        <v>81</v>
      </c>
      <c r="C91" s="343">
        <f>+C93</f>
        <v>7052.651459999999</v>
      </c>
      <c r="D91" s="349">
        <f>+D93</f>
        <v>26553.232750000003</v>
      </c>
    </row>
    <row r="92" spans="2:4" s="74" customFormat="1" ht="9.75" customHeight="1">
      <c r="B92" s="383"/>
      <c r="C92" s="343"/>
      <c r="D92" s="349"/>
    </row>
    <row r="93" spans="2:4" s="74" customFormat="1" ht="18" customHeight="1">
      <c r="B93" s="389" t="s">
        <v>94</v>
      </c>
      <c r="C93" s="343">
        <f>+C95+C100+C103</f>
        <v>7052.651459999999</v>
      </c>
      <c r="D93" s="349">
        <f>+D95+D100+D103</f>
        <v>26553.232750000003</v>
      </c>
    </row>
    <row r="94" spans="2:4" s="74" customFormat="1" ht="7.5" customHeight="1">
      <c r="B94" s="384"/>
      <c r="C94" s="343"/>
      <c r="D94" s="349"/>
    </row>
    <row r="95" spans="2:4" s="74" customFormat="1" ht="15.75" customHeight="1">
      <c r="B95" s="355" t="s">
        <v>148</v>
      </c>
      <c r="C95" s="344">
        <f>SUM(C96:C98)</f>
        <v>3161.28592</v>
      </c>
      <c r="D95" s="347">
        <f>SUM(D96:D98)</f>
        <v>11902.24149</v>
      </c>
    </row>
    <row r="96" spans="2:5" s="74" customFormat="1" ht="15.75" customHeight="1">
      <c r="B96" s="354" t="s">
        <v>157</v>
      </c>
      <c r="C96" s="345">
        <v>3160.38337</v>
      </c>
      <c r="D96" s="348">
        <f>ROUND(+C96*$E$9,5)</f>
        <v>11898.84339</v>
      </c>
      <c r="E96" s="63"/>
    </row>
    <row r="97" spans="2:5" s="74" customFormat="1" ht="15.75" customHeight="1">
      <c r="B97" s="354" t="s">
        <v>267</v>
      </c>
      <c r="C97" s="345">
        <v>0.90255</v>
      </c>
      <c r="D97" s="348">
        <f>ROUND(+C97*$E$9,5)</f>
        <v>3.3981</v>
      </c>
      <c r="E97" s="63"/>
    </row>
    <row r="98" spans="2:5" s="74" customFormat="1" ht="15.75" customHeight="1" hidden="1">
      <c r="B98" s="354" t="s">
        <v>271</v>
      </c>
      <c r="C98" s="345">
        <v>0</v>
      </c>
      <c r="D98" s="348">
        <f>ROUND(+C98*$E$9,5)</f>
        <v>0</v>
      </c>
      <c r="E98" s="63"/>
    </row>
    <row r="99" spans="2:4" s="74" customFormat="1" ht="7.5" customHeight="1">
      <c r="B99" s="388"/>
      <c r="C99" s="345"/>
      <c r="D99" s="348"/>
    </row>
    <row r="100" spans="2:4" s="74" customFormat="1" ht="15" customHeight="1">
      <c r="B100" s="355" t="s">
        <v>151</v>
      </c>
      <c r="C100" s="344">
        <f>SUM(C101:C101)</f>
        <v>3891.36554</v>
      </c>
      <c r="D100" s="347">
        <f>SUM(D101:D101)</f>
        <v>14650.99126</v>
      </c>
    </row>
    <row r="101" spans="2:5" s="74" customFormat="1" ht="15.75" customHeight="1">
      <c r="B101" s="354" t="s">
        <v>152</v>
      </c>
      <c r="C101" s="345">
        <v>3891.36554</v>
      </c>
      <c r="D101" s="348">
        <f>ROUND(+C101*$E$9,5)</f>
        <v>14650.99126</v>
      </c>
      <c r="E101" s="63"/>
    </row>
    <row r="102" spans="2:4" s="74" customFormat="1" ht="7.5" customHeight="1">
      <c r="B102" s="388"/>
      <c r="C102" s="345"/>
      <c r="D102" s="347"/>
    </row>
    <row r="103" spans="2:4" s="74" customFormat="1" ht="15.75" customHeight="1">
      <c r="B103" s="355" t="s">
        <v>158</v>
      </c>
      <c r="C103" s="344">
        <v>0</v>
      </c>
      <c r="D103" s="347">
        <v>0</v>
      </c>
    </row>
    <row r="104" spans="2:4" s="74" customFormat="1" ht="15.75" customHeight="1" hidden="1">
      <c r="B104" s="70" t="s">
        <v>127</v>
      </c>
      <c r="C104" s="345">
        <v>0</v>
      </c>
      <c r="D104" s="348">
        <f>+C104*$E$9</f>
        <v>0</v>
      </c>
    </row>
    <row r="105" spans="2:4" s="74" customFormat="1" ht="12" customHeight="1">
      <c r="B105" s="70"/>
      <c r="C105" s="345"/>
      <c r="D105" s="348"/>
    </row>
    <row r="106" spans="2:4" s="74" customFormat="1" ht="15.75" customHeight="1">
      <c r="B106" s="383" t="s">
        <v>240</v>
      </c>
      <c r="C106" s="343">
        <f>+C108</f>
        <v>0</v>
      </c>
      <c r="D106" s="349">
        <f>+D108</f>
        <v>0</v>
      </c>
    </row>
    <row r="107" spans="2:4" s="74" customFormat="1" ht="9.75" customHeight="1">
      <c r="B107" s="70"/>
      <c r="C107" s="345"/>
      <c r="D107" s="348"/>
    </row>
    <row r="108" spans="2:4" s="74" customFormat="1" ht="15.75" customHeight="1">
      <c r="B108" s="382" t="s">
        <v>94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385"/>
      <c r="C109" s="343"/>
      <c r="D109" s="349"/>
    </row>
    <row r="110" spans="2:4" s="74" customFormat="1" ht="15.75" customHeight="1">
      <c r="B110" s="386" t="s">
        <v>241</v>
      </c>
      <c r="C110" s="344">
        <v>0</v>
      </c>
      <c r="D110" s="350">
        <v>0</v>
      </c>
    </row>
    <row r="111" spans="2:4" s="74" customFormat="1" ht="9.75" customHeight="1">
      <c r="B111" s="70"/>
      <c r="C111" s="345"/>
      <c r="D111" s="347"/>
    </row>
    <row r="112" spans="2:4" s="74" customFormat="1" ht="15" customHeight="1">
      <c r="B112" s="559" t="s">
        <v>16</v>
      </c>
      <c r="C112" s="552">
        <f>+C91+C87+C106</f>
        <v>7052.651459999999</v>
      </c>
      <c r="D112" s="552">
        <f>+D91+D87+D106</f>
        <v>26553.232750000003</v>
      </c>
    </row>
    <row r="113" spans="2:4" s="74" customFormat="1" ht="15" customHeight="1">
      <c r="B113" s="560"/>
      <c r="C113" s="553"/>
      <c r="D113" s="553"/>
    </row>
    <row r="114" spans="2:4" s="74" customFormat="1" ht="7.5" customHeight="1">
      <c r="B114" s="107"/>
      <c r="C114" s="89"/>
      <c r="D114" s="89"/>
    </row>
    <row r="115" spans="2:4" s="74" customFormat="1" ht="17.25" customHeight="1">
      <c r="B115" s="108" t="s">
        <v>114</v>
      </c>
      <c r="C115" s="478"/>
      <c r="D115" s="187"/>
    </row>
    <row r="116" spans="2:4" s="74" customFormat="1" ht="6.75" customHeight="1">
      <c r="B116" s="108"/>
      <c r="C116" s="89"/>
      <c r="D116" s="89"/>
    </row>
    <row r="117" spans="2:4" s="74" customFormat="1" ht="15">
      <c r="B117" s="508"/>
      <c r="C117" s="508"/>
      <c r="D117" s="508"/>
    </row>
    <row r="118" spans="2:4" s="74" customFormat="1" ht="15">
      <c r="B118" s="508"/>
      <c r="C118" s="508"/>
      <c r="D118" s="508"/>
    </row>
    <row r="119" spans="2:4" s="74" customFormat="1" ht="15">
      <c r="B119" s="408"/>
      <c r="C119" s="412"/>
      <c r="D119" s="412"/>
    </row>
    <row r="120" spans="2:4" s="74" customFormat="1" ht="15">
      <c r="B120" s="408"/>
      <c r="C120" s="401"/>
      <c r="D120" s="401"/>
    </row>
    <row r="121" spans="2:4" s="74" customFormat="1" ht="15">
      <c r="B121" s="408"/>
      <c r="C121" s="398"/>
      <c r="D121" s="398"/>
    </row>
    <row r="122" spans="2:4" s="74" customFormat="1" ht="15">
      <c r="B122" s="408"/>
      <c r="C122" s="408"/>
      <c r="D122" s="408"/>
    </row>
    <row r="123" spans="2:4" s="74" customFormat="1" ht="15">
      <c r="B123" s="408"/>
      <c r="C123" s="400"/>
      <c r="D123" s="400"/>
    </row>
    <row r="124" spans="2:4" s="74" customFormat="1" ht="15">
      <c r="B124" s="408"/>
      <c r="C124" s="408"/>
      <c r="D124" s="408"/>
    </row>
    <row r="125" spans="2:4" s="74" customFormat="1" ht="15">
      <c r="B125" s="408"/>
      <c r="C125" s="408"/>
      <c r="D125" s="408"/>
    </row>
    <row r="126" spans="2:4" s="74" customFormat="1" ht="15">
      <c r="B126" s="408"/>
      <c r="C126" s="408"/>
      <c r="D126" s="408"/>
    </row>
    <row r="127" spans="2:4" s="74" customFormat="1" ht="15">
      <c r="B127" s="408"/>
      <c r="C127" s="408"/>
      <c r="D127" s="408"/>
    </row>
    <row r="128" spans="2:4" s="74" customFormat="1" ht="15">
      <c r="B128" s="408"/>
      <c r="C128" s="408"/>
      <c r="D128" s="408"/>
    </row>
    <row r="129" spans="2:4" s="74" customFormat="1" ht="15">
      <c r="B129" s="408"/>
      <c r="C129" s="408"/>
      <c r="D129" s="408"/>
    </row>
    <row r="130" spans="2:4" s="74" customFormat="1" ht="15">
      <c r="B130" s="408"/>
      <c r="C130" s="408"/>
      <c r="D130" s="408"/>
    </row>
    <row r="131" spans="2:4" s="74" customFormat="1" ht="15">
      <c r="B131" s="408"/>
      <c r="C131" s="408"/>
      <c r="D131" s="408"/>
    </row>
    <row r="132" spans="2:4" s="74" customFormat="1" ht="15">
      <c r="B132" s="408"/>
      <c r="C132" s="408"/>
      <c r="D132" s="408"/>
    </row>
    <row r="133" spans="2:4" s="74" customFormat="1" ht="15">
      <c r="B133" s="408"/>
      <c r="C133" s="408"/>
      <c r="D133" s="408"/>
    </row>
    <row r="452" s="74" customFormat="1" ht="15">
      <c r="D452" s="112"/>
    </row>
  </sheetData>
  <sheetProtection/>
  <mergeCells count="14">
    <mergeCell ref="D79:D81"/>
    <mergeCell ref="C112:C113"/>
    <mergeCell ref="D112:D113"/>
    <mergeCell ref="B59:B60"/>
    <mergeCell ref="C59:C60"/>
    <mergeCell ref="D59:D60"/>
    <mergeCell ref="B117:D117"/>
    <mergeCell ref="B118:D118"/>
    <mergeCell ref="B11:B13"/>
    <mergeCell ref="C11:C13"/>
    <mergeCell ref="D11:D13"/>
    <mergeCell ref="B112:B113"/>
    <mergeCell ref="B79:B81"/>
    <mergeCell ref="C79:C81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2023-04-30T11:06:04Z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