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'DGRGL-C6'!$A$1:$D$193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<sst xmlns="http://schemas.openxmlformats.org/spreadsheetml/2006/main" count="565" uniqueCount="347">
  <si>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</si>
  <si>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</si>
  <si>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</si>
  <si>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</si>
  <si>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</si>
  <si>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</si>
  <si>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</si>
  <si>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</si>
  <si>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</si>
  <si>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</si>
  <si>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</si>
  <si>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</si>
  <si>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</si>
  <si>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</si>
  <si>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</si>
  <si>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</si>
  <si>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</si>
  <si>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</si>
  <si>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</si>
  <si>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</si>
  <si>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</si>
  <si>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</si>
  <si>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</si>
  <si>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</si>
  <si>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</si>
  <si>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</si>
  <si>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</si>
  <si>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</si>
  <si>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</si>
  <si>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</si>
  <si>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</si>
  <si>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</si>
  <si>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</si>
  <si>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</si>
  <si>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</si>
  <si>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</si>
  <si>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</si>
  <si>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</si>
  <si>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</si>
  <si>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</si>
  <si>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</si>
  <si>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</si>
  <si>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</si>
  <si>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</si>
  <si>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</si>
  <si>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</si>
  <si>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</si>
  <si>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</si>
  <si>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</si>
  <si>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</si>
  <si>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</si>
  <si>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</si>
  <si>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</si>
  <si>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</si>
  <si>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</si>
  <si>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</si>
  <si>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</si>
  <si>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</si>
  <si>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</si>
  <si>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</si>
  <si>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</si>
  <si>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</si>
  <si>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</si>
  <si>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</si>
  <si>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</si>
  <si>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</si>
  <si>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</si>
  <si>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</si>
  <si>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</si>
  <si>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</si>
  <si>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</si>
  <si>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</si>
  <si>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</si>
  <si>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</si>
  <si>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</si>
  <si>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</si>
  <si>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</si>
  <si>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</si>
  <si>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</si>
  <si>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</si>
  <si>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</si>
  <si>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</si>
  <si>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</si>
  <si>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</si>
  <si>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</si>
  <si>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</si>
  <si>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</si>
  <si>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</si>
  <si>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</si>
  <si>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</si>
  <si>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</si>
  <si>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</si>
  <si>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</si>
  <si>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</si>
  <si>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</si>
  <si>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</si>
  <si>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</si>
  <si>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</si>
  <si>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</si>
  <si>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</si>
  <si>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</si>
  <si>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</si>
  <si>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</si>
  <si>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</si>
  <si>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</si>
  <si>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</si>
  <si>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</si>
  <si>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</si>
  <si>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</si>
  <si>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</si>
  <si>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</si>
  <si>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</si>
  <si>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</si>
  <si>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</si>
  <si>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</si>
  <si>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</si>
  <si>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</si>
  <si>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</si>
  <si>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</si>
  <si>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</si>
  <si>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</si>
  <si>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</si>
  <si>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</si>
  <si>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</si>
  <si>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</si>
  <si>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</si>
  <si>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</si>
  <si>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</si>
  <si>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</si>
  <si>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</si>
  <si>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</si>
  <si>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</si>
  <si>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</si>
  <si>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</si>
  <si>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</si>
  <si>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</si>
  <si>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</si>
  <si>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</si>
  <si>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</si>
  <si>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</si>
  <si>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</si>
  <si>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</si>
  <si>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</si>
  <si>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</si>
  <si>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</si>
  <si>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</si>
  <si>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</si>
  <si>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</si>
  <si>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</si>
  <si>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</si>
  <si>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</si>
  <si>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</si>
  <si>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</si>
  <si>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</si>
  <si>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</si>
  <si>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</si>
  <si>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</si>
  <si>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</si>
  <si>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</si>
  <si>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</si>
  <si>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</si>
  <si>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</si>
  <si>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</si>
  <si>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</si>
  <si>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</si>
  <si>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</si>
  <si>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</si>
  <si>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</si>
  <si>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</si>
  <si>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</si>
  <si>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</si>
  <si>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</si>
  <si>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</si>
  <si>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</si>
  <si>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</si>
  <si>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</si>
  <si>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</si>
  <si>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</si>
  <si>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</si>
  <si>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</si>
  <si>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</si>
  <si>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</si>
  <si>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</si>
  <si>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</si>
  <si>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</si>
  <si>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</si>
  <si>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</si>
  <si>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</si>
  <si>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</si>
  <si>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</si>
  <si>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</si>
  <si>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</si>
  <si>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</si>
  <si>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</si>
  <si>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</si>
  <si>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</si>
  <si>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</si>
  <si>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</si>
  <si>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</si>
  <si>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</si>
  <si>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</si>
  <si>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</si>
  <si>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</si>
  <si>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</si>
  <si>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</si>
  <si>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</si>
  <si>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</si>
  <si>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</si>
  <si>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</si>
  <si>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</si>
  <si>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</si>
  <si>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</si>
  <si>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</si>
  <si>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</si>
  <si>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</si>
  <si>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</si>
  <si>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</si>
  <si>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</si>
  <si>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</si>
  <si>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</si>
  <si>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</si>
  <si>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</si>
  <si>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</si>
  <si>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</si>
  <si>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</si>
  <si>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</si>
  <si>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</si>
  <si>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</si>
  <si>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</si>
  <si>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</si>
  <si>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</si>
  <si>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</si>
  <si>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</si>
  <si>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</si>
  <si>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</si>
  <si>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</si>
  <si>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</si>
  <si>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</si>
  <si>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t>Municipalidad Provincial de Viru</t>
  </si>
  <si>
    <t>Municipalidad Distrital de Catac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</si>
  <si>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</si>
  <si>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</si>
  <si>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</si>
  <si>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</si>
  <si>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</si>
  <si>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</si>
  <si>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</si>
  <si>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</si>
  <si>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</si>
  <si>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</si>
  <si>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</si>
  <si>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</si>
  <si>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</si>
  <si>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</si>
  <si>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</si>
  <si>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</si>
  <si>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</si>
  <si>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</si>
  <si>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</si>
  <si>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</si>
  <si>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</si>
  <si>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</si>
  <si>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</si>
  <si>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</si>
  <si>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</si>
  <si>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</si>
  <si>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</si>
  <si>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</si>
  <si>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</si>
  <si>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</si>
  <si>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San Pablo de Pillao</t>
  </si>
  <si>
    <t>Municipalidad Distrital de Chirinos</t>
  </si>
  <si>
    <t>Gobierno Regional del Callao</t>
  </si>
  <si>
    <t>Gobierno Regional de Junín</t>
  </si>
  <si>
    <t>Municipalidad Distrital de Daniel Alomia Robles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</si>
  <si>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</si>
  <si>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</si>
  <si>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</si>
  <si>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</si>
  <si>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</si>
  <si>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Distrital de Sondor</t>
  </si>
  <si>
    <t>Municipalidad Provincial de Cajamarca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</si>
  <si>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</si>
  <si>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</si>
  <si>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</si>
  <si>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</si>
  <si>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Pueblo Nuevo</t>
  </si>
  <si>
    <t>Banco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</si>
  <si>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</si>
  <si>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</si>
  <si>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</si>
  <si>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</si>
  <si>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Hermilio Valdizan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</si>
  <si>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</si>
  <si>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</si>
  <si>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</si>
  <si>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Chavín de Huantar</t>
  </si>
  <si>
    <t>Municipalidad Provincial de Huarochirí - Matucana</t>
  </si>
  <si>
    <t>Municipalidad Distrital de Bella Unión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</si>
  <si>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</si>
  <si>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</si>
  <si>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</si>
  <si>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</si>
  <si>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</si>
  <si>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</si>
  <si>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</si>
  <si>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Pataz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</si>
  <si>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</si>
  <si>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</si>
  <si>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</si>
  <si>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</si>
  <si>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San Jeronimo</t>
  </si>
  <si>
    <t>Municipalidad Distrital de Pacaipampa</t>
  </si>
  <si>
    <t>Municipalidad Provincial de Julcan</t>
  </si>
  <si>
    <t>Municipalidad Distrital de la Perla</t>
  </si>
  <si>
    <t>Municipalidad Distrital de Livitaca</t>
  </si>
  <si>
    <t>Municipalidad Provincial del Cuzco</t>
  </si>
  <si>
    <t>Municipalidad Provincial del Chupaca</t>
  </si>
  <si>
    <t>Municipalidad Provincial de Contumaza</t>
  </si>
  <si>
    <t>Municipalidad Distrital de Huasahuasi</t>
  </si>
  <si>
    <t>Municipalidad Distrital de San Pedro de Chana</t>
  </si>
  <si>
    <t>Municipalidad Provincial de Yunguyo</t>
  </si>
  <si>
    <t>Municipalidad Provincial de Oyon</t>
  </si>
  <si>
    <t>Municipalidad Distrital de Taraco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</si>
  <si>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</si>
  <si>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</si>
  <si>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</si>
  <si>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</si>
  <si>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Cajacay</t>
  </si>
  <si>
    <t>a/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</si>
  <si>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</si>
  <si>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</si>
  <si>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</si>
  <si>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</si>
  <si>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Provincial de Paucartambo</t>
  </si>
  <si>
    <t>AL 31 DE MAYO DE 2022</t>
  </si>
  <si>
    <t>Al 31 de mayo de 2022</t>
  </si>
  <si>
    <t>Municipalidad Distrital de Cachicadan</t>
  </si>
  <si>
    <t>Municipalidad Provincial de Chincha - Chincha Alta</t>
  </si>
  <si>
    <t>Municipalidad Distrital de Echarate</t>
  </si>
  <si>
    <t xml:space="preserve">      con deuda menor a US$ 100 mil, se agrupan en "Otros" e incluye a 35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</si>
  <si>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US$ 109 mil, se agrupa en "Otros" e incluye a 62 entidades.</t>
    </r>
  </si>
  <si>
    <t>SERVICIO ANUAL - POR TIPO DE DEUDA - PERÍODO: DESDE JUNIO 2022 AL 2040</t>
  </si>
  <si>
    <t xml:space="preserve">          - Tipo de Cambio del 31 de mayo de 2022. </t>
  </si>
  <si>
    <t xml:space="preserve"> a/  Servicio proyectado a partir del mes de junio de 2022.</t>
  </si>
  <si>
    <t>Período: Desde junio 2022 al 2040</t>
  </si>
  <si>
    <t>May 2021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</si>
</sst>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92" fontId="2" fillId="33" borderId="0" xfId="0" applyNumberFormat="1" applyFont="1" applyFill="1" applyAlignment="1">
      <alignment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211" fontId="2" fillId="33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0.9761939948185947</c:v>
                </c:pt>
                <c:pt idx="1">
                  <c:v>0.023806005181405347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BBVA Banco Continental</c:v>
                </c:pt>
                <c:pt idx="6">
                  <c:v>Banco de Comercio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0.8164722236707489</c:v>
                </c:pt>
                <c:pt idx="1">
                  <c:v>0.0985441533116509</c:v>
                </c:pt>
                <c:pt idx="2">
                  <c:v>0.038591152088622925</c:v>
                </c:pt>
                <c:pt idx="3">
                  <c:v>0.022918725154392607</c:v>
                </c:pt>
                <c:pt idx="4">
                  <c:v>0.011528586161043637</c:v>
                </c:pt>
                <c:pt idx="5">
                  <c:v>0.005566436097101428</c:v>
                </c:pt>
                <c:pt idx="6">
                  <c:v>0.005445656878342299</c:v>
                </c:pt>
                <c:pt idx="7">
                  <c:v>0.0008872800270127395</c:v>
                </c:pt>
                <c:pt idx="8">
                  <c:v>4.578661108434752E-05</c:v>
                </c:pt>
                <c:pt idx="9">
                  <c:v>0.9999999999999999</c:v>
                </c:pt>
              </c:numCache>
            </c:numRef>
          </c:val>
        </c:ser>
        <c:gapWidth val="100"/>
        <c:axId val="65023201"/>
        <c:axId val="48337898"/>
      </c:barChart>
      <c:catAx>
        <c:axId val="65023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023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0.6016562986789786</c:v>
                </c:pt>
                <c:pt idx="1">
                  <c:v>0.3949463603871865</c:v>
                </c:pt>
                <c:pt idx="2">
                  <c:v>0.003397340933834811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0.7907423103764758</c:v>
                </c:pt>
                <c:pt idx="1">
                  <c:v>0.16067468253847014</c:v>
                </c:pt>
                <c:pt idx="2">
                  <c:v>0.0337356467637987</c:v>
                </c:pt>
                <c:pt idx="3">
                  <c:v>0.014847360321255379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0.9852089150936342</c:v>
                </c:pt>
                <c:pt idx="1">
                  <c:v>0.014791084906365845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0.8164722236724434</c:v>
                </c:pt>
                <c:pt idx="1">
                  <c:v>0.15972177114659727</c:v>
                </c:pt>
                <c:pt idx="2">
                  <c:v>0.023806005180959388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May 2021</c:v>
                </c:pt>
              </c:strCache>
            </c:strRef>
          </c:cat>
          <c:val>
            <c:numRef>
              <c:f>Resumen!$H$38:$H$51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21.32238415</c:v>
                </c:pt>
                <c:pt idx="13">
                  <c:v>16.3959241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May 2021</c:v>
                </c:pt>
              </c:strCache>
            </c:strRef>
          </c:cat>
          <c:val>
            <c:numRef>
              <c:f>Resumen!$I$38:$I$51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752.79007244</c:v>
                </c:pt>
                <c:pt idx="13">
                  <c:v>672.3346703600001</c:v>
                </c:pt>
              </c:numCache>
            </c:numRef>
          </c:val>
        </c:ser>
        <c:overlap val="-25"/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delete val="1"/>
        <c:majorTickMark val="out"/>
        <c:minorTickMark val="none"/>
        <c:tickLblPos val="nextTo"/>
        <c:crossAx val="32387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67198"/>
        <c:crosses val="autoZero"/>
        <c:auto val="1"/>
        <c:lblOffset val="100"/>
        <c:tickLblSkip val="2"/>
        <c:tickMarkSkip val="2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413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263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335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342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14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268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31 de mayo de 2022</v>
      </c>
      <c r="C9" s="329"/>
      <c r="D9" s="274"/>
      <c r="E9" s="315">
        <f>+Portada!I34</f>
        <v>3.707</v>
      </c>
    </row>
    <row r="10" spans="2:4" ht="7.5" customHeight="1">
      <c r="B10" s="275"/>
      <c r="C10" s="275"/>
      <c r="D10" s="275"/>
    </row>
    <row r="11" spans="2:4" ht="12" customHeight="1">
      <c r="B11" s="578" t="s">
        <v>97</v>
      </c>
      <c r="C11" s="571" t="s">
        <v>53</v>
      </c>
      <c r="D11" s="574" t="s">
        <v>134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SUM(C17:C32)</f>
        <v>414379.10024999996</v>
      </c>
      <c r="D15" s="95">
        <f>SUM(D17:D32)</f>
        <v>1536103.3246100002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228</v>
      </c>
      <c r="C17" s="358">
        <v>64670.601299999995</v>
      </c>
      <c r="D17" s="358">
        <f aca="true" t="shared" si="0" ref="D17:D32">ROUND(+C17*$E$9,5)</f>
        <v>239733.91902</v>
      </c>
      <c r="E17" s="193"/>
    </row>
    <row r="18" spans="2:5" ht="15.75" customHeight="1">
      <c r="B18" s="396" t="s">
        <v>98</v>
      </c>
      <c r="C18" s="358">
        <v>57076.20992</v>
      </c>
      <c r="D18" s="358">
        <f t="shared" si="0"/>
        <v>211581.51017</v>
      </c>
      <c r="E18" s="193"/>
    </row>
    <row r="19" spans="2:5" ht="15.75" customHeight="1">
      <c r="B19" s="396" t="s">
        <v>272</v>
      </c>
      <c r="C19" s="358">
        <v>55818.1873</v>
      </c>
      <c r="D19" s="358">
        <f t="shared" si="0"/>
        <v>206918.02032</v>
      </c>
      <c r="E19" s="193"/>
    </row>
    <row r="20" spans="2:5" ht="15.75" customHeight="1">
      <c r="B20" s="396" t="s">
        <v>251</v>
      </c>
      <c r="C20" s="358">
        <v>54263.33797</v>
      </c>
      <c r="D20" s="358">
        <f t="shared" si="0"/>
        <v>201154.19385</v>
      </c>
      <c r="E20" s="193"/>
    </row>
    <row r="21" spans="2:5" ht="15.75" customHeight="1">
      <c r="B21" s="396" t="s">
        <v>229</v>
      </c>
      <c r="C21" s="358">
        <v>37286.410379999994</v>
      </c>
      <c r="D21" s="358">
        <f t="shared" si="0"/>
        <v>138220.72328</v>
      </c>
      <c r="E21" s="193"/>
    </row>
    <row r="22" spans="2:5" ht="15.75" customHeight="1">
      <c r="B22" s="470" t="s">
        <v>273</v>
      </c>
      <c r="C22" s="358">
        <v>33154.314419999995</v>
      </c>
      <c r="D22" s="358">
        <f t="shared" si="0"/>
        <v>122903.04355</v>
      </c>
      <c r="E22" s="193"/>
    </row>
    <row r="23" spans="2:5" ht="15.75" customHeight="1">
      <c r="B23" s="396" t="s">
        <v>230</v>
      </c>
      <c r="C23" s="358">
        <v>23424.17292</v>
      </c>
      <c r="D23" s="358">
        <f t="shared" si="0"/>
        <v>86833.40901</v>
      </c>
      <c r="E23" s="193"/>
    </row>
    <row r="24" spans="2:5" ht="15.75" customHeight="1">
      <c r="B24" s="396" t="s">
        <v>236</v>
      </c>
      <c r="C24" s="358">
        <v>19265.70929</v>
      </c>
      <c r="D24" s="358">
        <f>ROUND(+C24*$E$9,5)</f>
        <v>71417.98434</v>
      </c>
      <c r="E24" s="193"/>
    </row>
    <row r="25" spans="2:5" ht="15.75" customHeight="1">
      <c r="B25" s="396" t="s">
        <v>234</v>
      </c>
      <c r="C25" s="358">
        <v>18454.9311</v>
      </c>
      <c r="D25" s="358">
        <f t="shared" si="0"/>
        <v>68412.42959</v>
      </c>
      <c r="E25" s="193"/>
    </row>
    <row r="26" spans="2:5" ht="15.75" customHeight="1">
      <c r="B26" s="396" t="s">
        <v>186</v>
      </c>
      <c r="C26" s="358">
        <v>16163.62108</v>
      </c>
      <c r="D26" s="358">
        <f t="shared" si="0"/>
        <v>59918.54334</v>
      </c>
      <c r="E26" s="193"/>
    </row>
    <row r="27" spans="2:5" ht="15.75" customHeight="1">
      <c r="B27" s="396" t="s">
        <v>260</v>
      </c>
      <c r="C27" s="358">
        <v>15870.12209</v>
      </c>
      <c r="D27" s="358">
        <f t="shared" si="0"/>
        <v>58830.54259</v>
      </c>
      <c r="E27" s="193"/>
    </row>
    <row r="28" spans="2:5" ht="15.75" customHeight="1">
      <c r="B28" s="396" t="s">
        <v>253</v>
      </c>
      <c r="C28" s="358">
        <v>7413.740940000001</v>
      </c>
      <c r="D28" s="358">
        <f>ROUND(+C28*$E$9,5)</f>
        <v>27482.73766</v>
      </c>
      <c r="E28" s="193"/>
    </row>
    <row r="29" spans="2:5" ht="15.75" customHeight="1">
      <c r="B29" s="396" t="s">
        <v>252</v>
      </c>
      <c r="C29" s="358">
        <v>7102.52094</v>
      </c>
      <c r="D29" s="358">
        <f>ROUND(+C29*$E$9,5)</f>
        <v>26329.04512</v>
      </c>
      <c r="E29" s="193"/>
    </row>
    <row r="30" spans="2:5" ht="15.75" customHeight="1">
      <c r="B30" s="396" t="s">
        <v>123</v>
      </c>
      <c r="C30" s="358">
        <v>2767.8726699999997</v>
      </c>
      <c r="D30" s="358">
        <f>ROUND(+C30*$E$9,5)</f>
        <v>10260.50399</v>
      </c>
      <c r="E30" s="193"/>
    </row>
    <row r="31" spans="2:5" ht="15.75" customHeight="1">
      <c r="B31" s="396" t="s">
        <v>300</v>
      </c>
      <c r="C31" s="358">
        <v>1647.34789</v>
      </c>
      <c r="D31" s="358">
        <f>ROUND(+C31*$E$9,5)</f>
        <v>6106.71863</v>
      </c>
      <c r="E31" s="193"/>
    </row>
    <row r="32" spans="2:5" ht="15.75" customHeight="1">
      <c r="B32" s="396" t="s">
        <v>221</v>
      </c>
      <c r="C32" s="358">
        <v>4E-05</v>
      </c>
      <c r="D32" s="358">
        <f t="shared" si="0"/>
        <v>0.00015</v>
      </c>
      <c r="E32" s="193"/>
    </row>
    <row r="33" spans="2:5" ht="12" customHeight="1">
      <c r="B33" s="471"/>
      <c r="C33" s="359"/>
      <c r="D33" s="359"/>
      <c r="E33" s="193"/>
    </row>
    <row r="34" spans="2:5" ht="20.25" customHeight="1">
      <c r="B34" s="472" t="s">
        <v>113</v>
      </c>
      <c r="C34" s="95">
        <f>SUM(C36:C134)</f>
        <v>261824.56887000002</v>
      </c>
      <c r="D34" s="95">
        <f>SUM(D36:D134)</f>
        <v>970583.6767800001</v>
      </c>
      <c r="E34" s="496"/>
    </row>
    <row r="35" spans="2:5" ht="7.5" customHeight="1">
      <c r="B35" s="473"/>
      <c r="C35" s="95"/>
      <c r="D35" s="95"/>
      <c r="E35" s="496"/>
    </row>
    <row r="36" spans="2:5" ht="15.75" customHeight="1">
      <c r="B36" s="470" t="s">
        <v>171</v>
      </c>
      <c r="C36" s="358">
        <v>110845.20451</v>
      </c>
      <c r="D36" s="358">
        <f aca="true" t="shared" si="1" ref="D36:D56">ROUND(+C36*$E$9,5)</f>
        <v>410903.17312</v>
      </c>
      <c r="E36" s="496"/>
    </row>
    <row r="37" spans="2:5" ht="15.75" customHeight="1">
      <c r="B37" s="470" t="s">
        <v>210</v>
      </c>
      <c r="C37" s="358">
        <v>20967.433530000002</v>
      </c>
      <c r="D37" s="358">
        <f t="shared" si="1"/>
        <v>77726.2761</v>
      </c>
      <c r="E37" s="496"/>
    </row>
    <row r="38" spans="2:5" ht="15.75" customHeight="1">
      <c r="B38" s="470" t="s">
        <v>220</v>
      </c>
      <c r="C38" s="358">
        <v>6643.08274</v>
      </c>
      <c r="D38" s="358">
        <f t="shared" si="1"/>
        <v>24625.90772</v>
      </c>
      <c r="E38" s="496"/>
    </row>
    <row r="39" spans="2:5" ht="15.75" customHeight="1">
      <c r="B39" s="470" t="s">
        <v>278</v>
      </c>
      <c r="C39" s="358">
        <v>5928.27195</v>
      </c>
      <c r="D39" s="358">
        <f t="shared" si="1"/>
        <v>21976.10412</v>
      </c>
      <c r="E39" s="496"/>
    </row>
    <row r="40" spans="2:5" ht="15.75" customHeight="1">
      <c r="B40" s="470" t="s">
        <v>281</v>
      </c>
      <c r="C40" s="358">
        <v>5276.28983</v>
      </c>
      <c r="D40" s="358">
        <f t="shared" si="1"/>
        <v>19559.2064</v>
      </c>
      <c r="E40" s="496"/>
    </row>
    <row r="41" spans="2:5" ht="15.75" customHeight="1">
      <c r="B41" s="470" t="s">
        <v>200</v>
      </c>
      <c r="C41" s="358">
        <v>4738.97529</v>
      </c>
      <c r="D41" s="358">
        <f t="shared" si="1"/>
        <v>17567.3814</v>
      </c>
      <c r="E41" s="496"/>
    </row>
    <row r="42" spans="2:5" ht="15.75" customHeight="1">
      <c r="B42" s="470" t="s">
        <v>187</v>
      </c>
      <c r="C42" s="358">
        <v>4620.02316</v>
      </c>
      <c r="D42" s="358">
        <f t="shared" si="1"/>
        <v>17126.42585</v>
      </c>
      <c r="E42" s="496"/>
    </row>
    <row r="43" spans="2:5" ht="15.75" customHeight="1">
      <c r="B43" s="470" t="s">
        <v>199</v>
      </c>
      <c r="C43" s="358">
        <v>4467.18486</v>
      </c>
      <c r="D43" s="358">
        <f t="shared" si="1"/>
        <v>16559.85428</v>
      </c>
      <c r="E43" s="496"/>
    </row>
    <row r="44" spans="2:5" ht="15.75" customHeight="1">
      <c r="B44" s="470" t="s">
        <v>299</v>
      </c>
      <c r="C44" s="358">
        <v>4345.38267</v>
      </c>
      <c r="D44" s="358">
        <f t="shared" si="1"/>
        <v>16108.33356</v>
      </c>
      <c r="E44" s="496"/>
    </row>
    <row r="45" spans="2:5" ht="15.75" customHeight="1">
      <c r="B45" s="470" t="s">
        <v>189</v>
      </c>
      <c r="C45" s="358">
        <v>3800.2105</v>
      </c>
      <c r="D45" s="358">
        <f t="shared" si="1"/>
        <v>14087.38032</v>
      </c>
      <c r="E45" s="496"/>
    </row>
    <row r="46" spans="2:5" ht="15.75" customHeight="1">
      <c r="B46" s="470" t="s">
        <v>191</v>
      </c>
      <c r="C46" s="358">
        <v>3549.50342</v>
      </c>
      <c r="D46" s="358">
        <f t="shared" si="1"/>
        <v>13158.00918</v>
      </c>
      <c r="E46" s="496"/>
    </row>
    <row r="47" spans="2:5" ht="15.75" customHeight="1">
      <c r="B47" s="470" t="s">
        <v>188</v>
      </c>
      <c r="C47" s="358">
        <v>3388.15431</v>
      </c>
      <c r="D47" s="358">
        <f t="shared" si="1"/>
        <v>12559.88803</v>
      </c>
      <c r="E47" s="496"/>
    </row>
    <row r="48" spans="2:5" ht="15.75" customHeight="1">
      <c r="B48" s="470" t="s">
        <v>315</v>
      </c>
      <c r="C48" s="358">
        <v>3330.11277</v>
      </c>
      <c r="D48" s="358">
        <f t="shared" si="1"/>
        <v>12344.72804</v>
      </c>
      <c r="E48" s="496"/>
    </row>
    <row r="49" spans="2:5" ht="15.75" customHeight="1">
      <c r="B49" s="470" t="s">
        <v>301</v>
      </c>
      <c r="C49" s="358">
        <v>3083.4440600000003</v>
      </c>
      <c r="D49" s="358">
        <f t="shared" si="1"/>
        <v>11430.32713</v>
      </c>
      <c r="E49" s="496"/>
    </row>
    <row r="50" spans="2:5" ht="15.75" customHeight="1">
      <c r="B50" s="470" t="s">
        <v>254</v>
      </c>
      <c r="C50" s="358">
        <v>3002.8916200000003</v>
      </c>
      <c r="D50" s="358">
        <f t="shared" si="1"/>
        <v>11131.71924</v>
      </c>
      <c r="E50" s="496"/>
    </row>
    <row r="51" spans="2:5" ht="15.75" customHeight="1">
      <c r="B51" s="470" t="s">
        <v>208</v>
      </c>
      <c r="C51" s="358">
        <v>2942.73362</v>
      </c>
      <c r="D51" s="358">
        <f t="shared" si="1"/>
        <v>10908.71353</v>
      </c>
      <c r="E51" s="496"/>
    </row>
    <row r="52" spans="2:5" ht="15.75" customHeight="1">
      <c r="B52" s="470" t="s">
        <v>192</v>
      </c>
      <c r="C52" s="358">
        <v>2926.1148900000003</v>
      </c>
      <c r="D52" s="358">
        <f t="shared" si="1"/>
        <v>10847.1079</v>
      </c>
      <c r="E52" s="496"/>
    </row>
    <row r="53" spans="2:5" ht="15.75" customHeight="1">
      <c r="B53" s="470" t="s">
        <v>193</v>
      </c>
      <c r="C53" s="358">
        <v>2926.0489500000003</v>
      </c>
      <c r="D53" s="358">
        <f t="shared" si="1"/>
        <v>10846.86346</v>
      </c>
      <c r="E53" s="496"/>
    </row>
    <row r="54" spans="2:5" ht="15.75" customHeight="1">
      <c r="B54" s="470" t="s">
        <v>293</v>
      </c>
      <c r="C54" s="358">
        <v>2894.3982</v>
      </c>
      <c r="D54" s="358">
        <f t="shared" si="1"/>
        <v>10729.53413</v>
      </c>
      <c r="E54" s="496"/>
    </row>
    <row r="55" spans="2:5" ht="15.75" customHeight="1">
      <c r="B55" s="470" t="s">
        <v>286</v>
      </c>
      <c r="C55" s="358">
        <v>2751.38364</v>
      </c>
      <c r="D55" s="358">
        <f t="shared" si="1"/>
        <v>10199.37915</v>
      </c>
      <c r="E55" s="496"/>
    </row>
    <row r="56" spans="2:5" ht="15.75" customHeight="1">
      <c r="B56" s="470" t="s">
        <v>331</v>
      </c>
      <c r="C56" s="358">
        <v>2666.07814</v>
      </c>
      <c r="D56" s="358">
        <f t="shared" si="1"/>
        <v>9883.15166</v>
      </c>
      <c r="E56" s="496"/>
    </row>
    <row r="57" spans="2:5" ht="15.75" customHeight="1">
      <c r="B57" s="470" t="s">
        <v>183</v>
      </c>
      <c r="C57" s="358">
        <v>1878.25172</v>
      </c>
      <c r="D57" s="358">
        <f aca="true" t="shared" si="2" ref="D57:D88">ROUND(+C57*$E$9,5)</f>
        <v>6962.67913</v>
      </c>
      <c r="E57" s="496"/>
    </row>
    <row r="58" spans="2:5" ht="15.75" customHeight="1">
      <c r="B58" s="470" t="s">
        <v>195</v>
      </c>
      <c r="C58" s="358">
        <v>1843.1157</v>
      </c>
      <c r="D58" s="358">
        <f t="shared" si="2"/>
        <v>6832.4299</v>
      </c>
      <c r="E58" s="496"/>
    </row>
    <row r="59" spans="2:5" ht="15.75" customHeight="1">
      <c r="B59" s="470" t="s">
        <v>201</v>
      </c>
      <c r="C59" s="358">
        <v>1793.4306000000001</v>
      </c>
      <c r="D59" s="358">
        <f t="shared" si="2"/>
        <v>6648.24723</v>
      </c>
      <c r="E59" s="496"/>
    </row>
    <row r="60" spans="2:5" ht="15.75" customHeight="1">
      <c r="B60" s="470" t="s">
        <v>235</v>
      </c>
      <c r="C60" s="358">
        <v>1753.44798</v>
      </c>
      <c r="D60" s="358">
        <f t="shared" si="2"/>
        <v>6500.03166</v>
      </c>
      <c r="E60" s="496"/>
    </row>
    <row r="61" spans="2:5" ht="15.75" customHeight="1">
      <c r="B61" s="470" t="s">
        <v>337</v>
      </c>
      <c r="C61" s="358">
        <v>1705.2798</v>
      </c>
      <c r="D61" s="358">
        <f t="shared" si="2"/>
        <v>6321.47222</v>
      </c>
      <c r="E61" s="496"/>
    </row>
    <row r="62" spans="2:5" ht="15.75" customHeight="1">
      <c r="B62" s="470" t="s">
        <v>290</v>
      </c>
      <c r="C62" s="358">
        <v>1703.29676</v>
      </c>
      <c r="D62" s="358">
        <f t="shared" si="2"/>
        <v>6314.12109</v>
      </c>
      <c r="E62" s="496"/>
    </row>
    <row r="63" spans="2:5" ht="15.75" customHeight="1">
      <c r="B63" s="470" t="s">
        <v>320</v>
      </c>
      <c r="C63" s="358">
        <v>1671.17914</v>
      </c>
      <c r="D63" s="358">
        <f t="shared" si="2"/>
        <v>6195.06107</v>
      </c>
      <c r="E63" s="496"/>
    </row>
    <row r="64" spans="2:5" ht="15.75" customHeight="1">
      <c r="B64" s="470" t="s">
        <v>262</v>
      </c>
      <c r="C64" s="358">
        <v>1632.8914</v>
      </c>
      <c r="D64" s="358">
        <f t="shared" si="2"/>
        <v>6053.12842</v>
      </c>
      <c r="E64" s="496"/>
    </row>
    <row r="65" spans="2:5" ht="15.75" customHeight="1">
      <c r="B65" s="470" t="s">
        <v>295</v>
      </c>
      <c r="C65" s="358">
        <v>1625.02052</v>
      </c>
      <c r="D65" s="358">
        <f t="shared" si="2"/>
        <v>6023.95107</v>
      </c>
      <c r="E65" s="496"/>
    </row>
    <row r="66" spans="2:5" ht="15.75" customHeight="1">
      <c r="B66" s="470" t="s">
        <v>261</v>
      </c>
      <c r="C66" s="358">
        <v>1497.67743</v>
      </c>
      <c r="D66" s="358">
        <f t="shared" si="2"/>
        <v>5551.89023</v>
      </c>
      <c r="E66" s="496"/>
    </row>
    <row r="67" spans="2:5" ht="15.75" customHeight="1">
      <c r="B67" s="470" t="s">
        <v>197</v>
      </c>
      <c r="C67" s="358">
        <v>1478.76697</v>
      </c>
      <c r="D67" s="358">
        <f t="shared" si="2"/>
        <v>5481.78916</v>
      </c>
      <c r="E67" s="496"/>
    </row>
    <row r="68" spans="2:5" ht="15.75" customHeight="1">
      <c r="B68" s="470" t="s">
        <v>338</v>
      </c>
      <c r="C68" s="358">
        <v>1381.22614</v>
      </c>
      <c r="D68" s="358">
        <f t="shared" si="2"/>
        <v>5120.2053</v>
      </c>
      <c r="E68" s="496"/>
    </row>
    <row r="69" spans="2:5" ht="15.75" customHeight="1">
      <c r="B69" s="470" t="s">
        <v>291</v>
      </c>
      <c r="C69" s="358">
        <v>1366.473</v>
      </c>
      <c r="D69" s="358">
        <f t="shared" si="2"/>
        <v>5065.51541</v>
      </c>
      <c r="E69" s="496"/>
    </row>
    <row r="70" spans="2:5" ht="15.75" customHeight="1">
      <c r="B70" s="470" t="s">
        <v>190</v>
      </c>
      <c r="C70" s="358">
        <v>1335.54092</v>
      </c>
      <c r="D70" s="358">
        <f t="shared" si="2"/>
        <v>4950.85019</v>
      </c>
      <c r="E70" s="496"/>
    </row>
    <row r="71" spans="2:5" ht="15.75" customHeight="1">
      <c r="B71" s="470" t="s">
        <v>303</v>
      </c>
      <c r="C71" s="358">
        <v>1334.37545</v>
      </c>
      <c r="D71" s="358">
        <f t="shared" si="2"/>
        <v>4946.52979</v>
      </c>
      <c r="E71" s="496"/>
    </row>
    <row r="72" spans="2:5" ht="15.75" customHeight="1">
      <c r="B72" s="470" t="s">
        <v>207</v>
      </c>
      <c r="C72" s="358">
        <v>1313.61645</v>
      </c>
      <c r="D72" s="358">
        <f t="shared" si="2"/>
        <v>4869.57618</v>
      </c>
      <c r="E72" s="496"/>
    </row>
    <row r="73" spans="2:5" ht="15.75" customHeight="1">
      <c r="B73" s="470" t="s">
        <v>305</v>
      </c>
      <c r="C73" s="358">
        <v>1238.26852</v>
      </c>
      <c r="D73" s="358">
        <f t="shared" si="2"/>
        <v>4590.2614</v>
      </c>
      <c r="E73" s="496"/>
    </row>
    <row r="74" spans="2:5" ht="15.75" customHeight="1">
      <c r="B74" s="470" t="s">
        <v>289</v>
      </c>
      <c r="C74" s="358">
        <v>1190.78967</v>
      </c>
      <c r="D74" s="358">
        <f t="shared" si="2"/>
        <v>4414.25731</v>
      </c>
      <c r="E74" s="496"/>
    </row>
    <row r="75" spans="2:5" ht="15.75" customHeight="1">
      <c r="B75" s="470" t="s">
        <v>324</v>
      </c>
      <c r="C75" s="358">
        <v>1137.4849</v>
      </c>
      <c r="D75" s="358">
        <f t="shared" si="2"/>
        <v>4216.65652</v>
      </c>
      <c r="E75" s="496"/>
    </row>
    <row r="76" spans="2:5" ht="15.75" customHeight="1">
      <c r="B76" s="470" t="s">
        <v>202</v>
      </c>
      <c r="C76" s="358">
        <v>1117.15982</v>
      </c>
      <c r="D76" s="358">
        <f t="shared" si="2"/>
        <v>4141.31145</v>
      </c>
      <c r="E76" s="496"/>
    </row>
    <row r="77" spans="2:5" ht="15.75" customHeight="1">
      <c r="B77" s="470" t="s">
        <v>203</v>
      </c>
      <c r="C77" s="358">
        <v>1060.20119</v>
      </c>
      <c r="D77" s="358">
        <f t="shared" si="2"/>
        <v>3930.16581</v>
      </c>
      <c r="E77" s="496"/>
    </row>
    <row r="78" spans="2:5" ht="15.75" customHeight="1">
      <c r="B78" s="470" t="s">
        <v>304</v>
      </c>
      <c r="C78" s="358">
        <v>1010.3564399999999</v>
      </c>
      <c r="D78" s="358">
        <f t="shared" si="2"/>
        <v>3745.39132</v>
      </c>
      <c r="E78" s="496"/>
    </row>
    <row r="79" spans="2:5" ht="15.75" customHeight="1">
      <c r="B79" s="470" t="s">
        <v>181</v>
      </c>
      <c r="C79" s="358">
        <v>990.57665</v>
      </c>
      <c r="D79" s="358">
        <f t="shared" si="2"/>
        <v>3672.06764</v>
      </c>
      <c r="E79" s="496"/>
    </row>
    <row r="80" spans="2:5" ht="15.75" customHeight="1">
      <c r="B80" s="470" t="s">
        <v>302</v>
      </c>
      <c r="C80" s="358">
        <v>935.0529300000001</v>
      </c>
      <c r="D80" s="358">
        <f t="shared" si="2"/>
        <v>3466.24121</v>
      </c>
      <c r="E80" s="496"/>
    </row>
    <row r="81" spans="2:5" ht="15.75" customHeight="1">
      <c r="B81" s="470" t="s">
        <v>224</v>
      </c>
      <c r="C81" s="358">
        <v>905.97326</v>
      </c>
      <c r="D81" s="358">
        <f t="shared" si="2"/>
        <v>3358.44287</v>
      </c>
      <c r="E81" s="496"/>
    </row>
    <row r="82" spans="2:5" ht="15.75" customHeight="1">
      <c r="B82" s="470" t="s">
        <v>325</v>
      </c>
      <c r="C82" s="358">
        <v>890.5463199999999</v>
      </c>
      <c r="D82" s="358">
        <f t="shared" si="2"/>
        <v>3301.25521</v>
      </c>
      <c r="E82" s="496"/>
    </row>
    <row r="83" spans="2:5" ht="15.75" customHeight="1">
      <c r="B83" s="470" t="s">
        <v>294</v>
      </c>
      <c r="C83" s="358">
        <v>854.28144</v>
      </c>
      <c r="D83" s="358">
        <f t="shared" si="2"/>
        <v>3166.8213</v>
      </c>
      <c r="E83" s="496"/>
    </row>
    <row r="84" spans="2:5" ht="15.75" customHeight="1">
      <c r="B84" s="470" t="s">
        <v>212</v>
      </c>
      <c r="C84" s="358">
        <v>777.70687</v>
      </c>
      <c r="D84" s="358">
        <f t="shared" si="2"/>
        <v>2882.95937</v>
      </c>
      <c r="E84" s="496"/>
    </row>
    <row r="85" spans="2:5" ht="15.75" customHeight="1">
      <c r="B85" s="470" t="s">
        <v>204</v>
      </c>
      <c r="C85" s="358">
        <v>747.85484</v>
      </c>
      <c r="D85" s="358">
        <f t="shared" si="2"/>
        <v>2772.29789</v>
      </c>
      <c r="E85" s="496"/>
    </row>
    <row r="86" spans="2:5" ht="15.75" customHeight="1">
      <c r="B86" s="470" t="s">
        <v>286</v>
      </c>
      <c r="C86" s="358">
        <v>712.34146</v>
      </c>
      <c r="D86" s="358">
        <f t="shared" si="2"/>
        <v>2640.64979</v>
      </c>
      <c r="E86" s="496"/>
    </row>
    <row r="87" spans="2:5" ht="15.75" customHeight="1">
      <c r="B87" s="470" t="s">
        <v>196</v>
      </c>
      <c r="C87" s="358">
        <v>711.9142800000001</v>
      </c>
      <c r="D87" s="358">
        <f t="shared" si="2"/>
        <v>2639.06624</v>
      </c>
      <c r="E87" s="496"/>
    </row>
    <row r="88" spans="2:5" ht="15.75" customHeight="1">
      <c r="B88" s="470" t="s">
        <v>205</v>
      </c>
      <c r="C88" s="358">
        <v>679.84256</v>
      </c>
      <c r="D88" s="358">
        <f t="shared" si="2"/>
        <v>2520.17637</v>
      </c>
      <c r="E88" s="496"/>
    </row>
    <row r="89" spans="2:5" ht="15.75" customHeight="1">
      <c r="B89" s="470" t="s">
        <v>214</v>
      </c>
      <c r="C89" s="358">
        <v>630.07494</v>
      </c>
      <c r="D89" s="358">
        <f aca="true" t="shared" si="3" ref="D89:D120">ROUND(+C89*$E$9,5)</f>
        <v>2335.6878</v>
      </c>
      <c r="E89" s="496"/>
    </row>
    <row r="90" spans="2:5" ht="15.75" customHeight="1">
      <c r="B90" s="470" t="s">
        <v>226</v>
      </c>
      <c r="C90" s="358">
        <v>626.60724</v>
      </c>
      <c r="D90" s="358">
        <f t="shared" si="3"/>
        <v>2322.83304</v>
      </c>
      <c r="E90" s="496"/>
    </row>
    <row r="91" spans="2:5" ht="15.75" customHeight="1">
      <c r="B91" s="470" t="s">
        <v>330</v>
      </c>
      <c r="C91" s="358">
        <v>625.84722</v>
      </c>
      <c r="D91" s="358">
        <f t="shared" si="3"/>
        <v>2320.01564</v>
      </c>
      <c r="E91" s="496"/>
    </row>
    <row r="92" spans="2:5" ht="15.75" customHeight="1">
      <c r="B92" s="470" t="s">
        <v>307</v>
      </c>
      <c r="C92" s="358">
        <v>582.63736</v>
      </c>
      <c r="D92" s="358">
        <f t="shared" si="3"/>
        <v>2159.83669</v>
      </c>
      <c r="E92" s="496"/>
    </row>
    <row r="93" spans="2:5" ht="15.75" customHeight="1">
      <c r="B93" s="470" t="s">
        <v>332</v>
      </c>
      <c r="C93" s="358">
        <v>544.93584</v>
      </c>
      <c r="D93" s="358">
        <f t="shared" si="3"/>
        <v>2020.07716</v>
      </c>
      <c r="E93" s="496"/>
    </row>
    <row r="94" spans="2:5" ht="15.75" customHeight="1">
      <c r="B94" s="470" t="s">
        <v>172</v>
      </c>
      <c r="C94" s="358">
        <v>530.1440799999999</v>
      </c>
      <c r="D94" s="358">
        <f t="shared" si="3"/>
        <v>1965.2441</v>
      </c>
      <c r="E94" s="496"/>
    </row>
    <row r="95" spans="2:5" ht="15.75" customHeight="1">
      <c r="B95" s="470" t="s">
        <v>328</v>
      </c>
      <c r="C95" s="358">
        <v>523.47943</v>
      </c>
      <c r="D95" s="358">
        <f t="shared" si="3"/>
        <v>1940.53825</v>
      </c>
      <c r="E95" s="496"/>
    </row>
    <row r="96" spans="2:5" ht="15.75" customHeight="1">
      <c r="B96" s="470" t="s">
        <v>194</v>
      </c>
      <c r="C96" s="358">
        <v>520.73599</v>
      </c>
      <c r="D96" s="358">
        <f t="shared" si="3"/>
        <v>1930.36831</v>
      </c>
      <c r="E96" s="496"/>
    </row>
    <row r="97" spans="2:5" ht="15.75" customHeight="1">
      <c r="B97" s="470" t="s">
        <v>339</v>
      </c>
      <c r="C97" s="358">
        <v>518.85718</v>
      </c>
      <c r="D97" s="358">
        <f t="shared" si="3"/>
        <v>1923.40357</v>
      </c>
      <c r="E97" s="496"/>
    </row>
    <row r="98" spans="2:5" ht="15.75" customHeight="1">
      <c r="B98" s="470" t="s">
        <v>308</v>
      </c>
      <c r="C98" s="358">
        <v>515.12736</v>
      </c>
      <c r="D98" s="358">
        <f t="shared" si="3"/>
        <v>1909.57712</v>
      </c>
      <c r="E98" s="496"/>
    </row>
    <row r="99" spans="2:5" ht="15.75" customHeight="1">
      <c r="B99" s="470" t="s">
        <v>198</v>
      </c>
      <c r="C99" s="358">
        <v>494.19295</v>
      </c>
      <c r="D99" s="358">
        <f t="shared" si="3"/>
        <v>1831.97327</v>
      </c>
      <c r="E99" s="496"/>
    </row>
    <row r="100" spans="2:5" ht="15.75" customHeight="1">
      <c r="B100" s="470" t="s">
        <v>225</v>
      </c>
      <c r="C100" s="358">
        <v>490.15559</v>
      </c>
      <c r="D100" s="358">
        <f t="shared" si="3"/>
        <v>1817.00677</v>
      </c>
      <c r="E100" s="496"/>
    </row>
    <row r="101" spans="2:5" ht="15.75" customHeight="1">
      <c r="B101" s="470" t="s">
        <v>216</v>
      </c>
      <c r="C101" s="358">
        <v>470.30929</v>
      </c>
      <c r="D101" s="358">
        <f t="shared" si="3"/>
        <v>1743.43654</v>
      </c>
      <c r="E101" s="496"/>
    </row>
    <row r="102" spans="2:5" ht="15.75" customHeight="1">
      <c r="B102" s="470" t="s">
        <v>227</v>
      </c>
      <c r="C102" s="358">
        <v>422.56962</v>
      </c>
      <c r="D102" s="358">
        <f t="shared" si="3"/>
        <v>1566.46558</v>
      </c>
      <c r="E102" s="496"/>
    </row>
    <row r="103" spans="2:5" ht="15.75" customHeight="1">
      <c r="B103" s="470" t="s">
        <v>306</v>
      </c>
      <c r="C103" s="358">
        <v>387.46852</v>
      </c>
      <c r="D103" s="358">
        <f t="shared" si="3"/>
        <v>1436.3458</v>
      </c>
      <c r="E103" s="496"/>
    </row>
    <row r="104" spans="2:5" ht="15.75" customHeight="1">
      <c r="B104" s="470" t="s">
        <v>215</v>
      </c>
      <c r="C104" s="358">
        <v>370.01192</v>
      </c>
      <c r="D104" s="358">
        <f t="shared" si="3"/>
        <v>1371.63419</v>
      </c>
      <c r="E104" s="496"/>
    </row>
    <row r="105" spans="2:5" ht="15.75" customHeight="1">
      <c r="B105" s="470" t="s">
        <v>238</v>
      </c>
      <c r="C105" s="358">
        <v>369.92509</v>
      </c>
      <c r="D105" s="358">
        <f t="shared" si="3"/>
        <v>1371.31231</v>
      </c>
      <c r="E105" s="496"/>
    </row>
    <row r="106" spans="2:5" ht="15.75" customHeight="1">
      <c r="B106" s="470" t="s">
        <v>213</v>
      </c>
      <c r="C106" s="358">
        <v>364.2459</v>
      </c>
      <c r="D106" s="358">
        <f t="shared" si="3"/>
        <v>1350.25955</v>
      </c>
      <c r="E106" s="496"/>
    </row>
    <row r="107" spans="2:5" ht="15.75" customHeight="1">
      <c r="B107" s="470" t="s">
        <v>206</v>
      </c>
      <c r="C107" s="358">
        <v>351.58609</v>
      </c>
      <c r="D107" s="358">
        <f t="shared" si="3"/>
        <v>1303.32964</v>
      </c>
      <c r="E107" s="496"/>
    </row>
    <row r="108" spans="2:5" ht="15.75" customHeight="1">
      <c r="B108" s="470" t="s">
        <v>285</v>
      </c>
      <c r="C108" s="358">
        <v>346.33555</v>
      </c>
      <c r="D108" s="358">
        <f t="shared" si="3"/>
        <v>1283.86588</v>
      </c>
      <c r="E108" s="496"/>
    </row>
    <row r="109" spans="2:5" ht="15.75" customHeight="1">
      <c r="B109" s="470" t="s">
        <v>217</v>
      </c>
      <c r="C109" s="358">
        <v>330.41156</v>
      </c>
      <c r="D109" s="358">
        <f t="shared" si="3"/>
        <v>1224.83565</v>
      </c>
      <c r="E109" s="496"/>
    </row>
    <row r="110" spans="2:5" ht="15.75" customHeight="1">
      <c r="B110" s="470" t="s">
        <v>223</v>
      </c>
      <c r="C110" s="358">
        <v>323.63832</v>
      </c>
      <c r="D110" s="358">
        <f t="shared" si="3"/>
        <v>1199.72725</v>
      </c>
      <c r="E110" s="496"/>
    </row>
    <row r="111" spans="2:5" ht="15.75" customHeight="1">
      <c r="B111" s="470" t="s">
        <v>218</v>
      </c>
      <c r="C111" s="358">
        <v>295.04123</v>
      </c>
      <c r="D111" s="358">
        <f t="shared" si="3"/>
        <v>1093.71784</v>
      </c>
      <c r="E111" s="496"/>
    </row>
    <row r="112" spans="2:7" s="180" customFormat="1" ht="15.75" customHeight="1">
      <c r="B112" s="470" t="s">
        <v>182</v>
      </c>
      <c r="C112" s="358">
        <v>288.48128</v>
      </c>
      <c r="D112" s="358">
        <f t="shared" si="3"/>
        <v>1069.4001</v>
      </c>
      <c r="E112" s="496"/>
      <c r="F112" s="75"/>
      <c r="G112" s="75"/>
    </row>
    <row r="113" spans="2:7" s="180" customFormat="1" ht="15.75" customHeight="1">
      <c r="B113" s="470" t="s">
        <v>333</v>
      </c>
      <c r="C113" s="358">
        <v>278.23136</v>
      </c>
      <c r="D113" s="358">
        <f t="shared" si="3"/>
        <v>1031.40365</v>
      </c>
      <c r="E113" s="496"/>
      <c r="F113" s="75"/>
      <c r="G113" s="75"/>
    </row>
    <row r="114" spans="2:7" s="180" customFormat="1" ht="15.75" customHeight="1">
      <c r="B114" s="470" t="s">
        <v>180</v>
      </c>
      <c r="C114" s="358">
        <v>239.63319</v>
      </c>
      <c r="D114" s="358">
        <f t="shared" si="3"/>
        <v>888.32024</v>
      </c>
      <c r="E114" s="496"/>
      <c r="F114" s="75"/>
      <c r="G114" s="75"/>
    </row>
    <row r="115" spans="2:7" s="180" customFormat="1" ht="15.75" customHeight="1">
      <c r="B115" s="470" t="s">
        <v>298</v>
      </c>
      <c r="C115" s="358">
        <v>239.12339</v>
      </c>
      <c r="D115" s="358">
        <f t="shared" si="3"/>
        <v>886.43041</v>
      </c>
      <c r="E115" s="496"/>
      <c r="F115" s="75"/>
      <c r="G115" s="75"/>
    </row>
    <row r="116" spans="2:7" s="180" customFormat="1" ht="15.75" customHeight="1">
      <c r="B116" s="470" t="s">
        <v>237</v>
      </c>
      <c r="C116" s="358">
        <v>226.39354</v>
      </c>
      <c r="D116" s="358">
        <f t="shared" si="3"/>
        <v>839.24085</v>
      </c>
      <c r="E116" s="496"/>
      <c r="F116" s="75"/>
      <c r="G116" s="75"/>
    </row>
    <row r="117" spans="2:7" s="180" customFormat="1" ht="15.75" customHeight="1">
      <c r="B117" s="470" t="s">
        <v>297</v>
      </c>
      <c r="C117" s="358">
        <v>217.72653</v>
      </c>
      <c r="D117" s="358">
        <f t="shared" si="3"/>
        <v>807.11225</v>
      </c>
      <c r="E117" s="496"/>
      <c r="F117" s="75"/>
      <c r="G117" s="75"/>
    </row>
    <row r="118" spans="2:7" s="180" customFormat="1" ht="15.75" customHeight="1">
      <c r="B118" s="470" t="s">
        <v>296</v>
      </c>
      <c r="C118" s="358">
        <v>214.79422</v>
      </c>
      <c r="D118" s="358">
        <f t="shared" si="3"/>
        <v>796.24217</v>
      </c>
      <c r="E118" s="496"/>
      <c r="F118" s="75"/>
      <c r="G118" s="75"/>
    </row>
    <row r="119" spans="2:7" s="180" customFormat="1" ht="15.75" customHeight="1">
      <c r="B119" s="470" t="s">
        <v>283</v>
      </c>
      <c r="C119" s="358">
        <v>203.00921</v>
      </c>
      <c r="D119" s="358">
        <f t="shared" si="3"/>
        <v>752.55514</v>
      </c>
      <c r="E119" s="496"/>
      <c r="F119" s="75"/>
      <c r="G119" s="75"/>
    </row>
    <row r="120" spans="2:7" s="180" customFormat="1" ht="15.75" customHeight="1">
      <c r="B120" s="470" t="s">
        <v>282</v>
      </c>
      <c r="C120" s="358">
        <v>202.31207999999998</v>
      </c>
      <c r="D120" s="358">
        <f t="shared" si="3"/>
        <v>749.97088</v>
      </c>
      <c r="E120" s="496"/>
      <c r="F120" s="75"/>
      <c r="G120" s="75"/>
    </row>
    <row r="121" spans="2:7" s="180" customFormat="1" ht="15.75" customHeight="1">
      <c r="B121" s="470" t="s">
        <v>309</v>
      </c>
      <c r="C121" s="358">
        <v>198.98257</v>
      </c>
      <c r="D121" s="358">
        <f>ROUND(+C121*$E$9,5)</f>
        <v>737.62839</v>
      </c>
      <c r="E121" s="496"/>
      <c r="F121" s="75"/>
      <c r="G121" s="75"/>
    </row>
    <row r="122" spans="2:7" s="180" customFormat="1" ht="15.75" customHeight="1">
      <c r="B122" s="470" t="s">
        <v>284</v>
      </c>
      <c r="C122" s="358">
        <v>194.34062</v>
      </c>
      <c r="D122" s="358">
        <f>ROUND(+C122*$E$9,5)</f>
        <v>720.42068</v>
      </c>
      <c r="E122" s="496"/>
      <c r="F122" s="75"/>
      <c r="G122" s="75"/>
    </row>
    <row r="123" spans="2:7" s="180" customFormat="1" ht="15.75" customHeight="1">
      <c r="B123" s="470" t="s">
        <v>172</v>
      </c>
      <c r="C123" s="358">
        <v>192.72941</v>
      </c>
      <c r="D123" s="358">
        <f>ROUND(+C123*$E$9,5)</f>
        <v>714.44792</v>
      </c>
      <c r="E123" s="496"/>
      <c r="F123" s="75"/>
      <c r="G123" s="75"/>
    </row>
    <row r="124" spans="2:7" s="180" customFormat="1" ht="15.75" customHeight="1">
      <c r="B124" s="470" t="s">
        <v>239</v>
      </c>
      <c r="C124" s="358">
        <v>180.77381</v>
      </c>
      <c r="D124" s="358">
        <f>ROUND(+C124*$E$9,5)</f>
        <v>670.12851</v>
      </c>
      <c r="E124" s="496"/>
      <c r="F124" s="75"/>
      <c r="G124" s="75"/>
    </row>
    <row r="125" spans="2:7" s="180" customFormat="1" ht="15.75" customHeight="1">
      <c r="B125" s="470" t="s">
        <v>209</v>
      </c>
      <c r="C125" s="358">
        <v>174.32159</v>
      </c>
      <c r="D125" s="358">
        <f>ROUND(+C125*$E$9,5)</f>
        <v>646.21013</v>
      </c>
      <c r="E125" s="496"/>
      <c r="F125" s="75"/>
      <c r="G125" s="75"/>
    </row>
    <row r="126" spans="2:7" s="180" customFormat="1" ht="15.75" customHeight="1">
      <c r="B126" s="470" t="s">
        <v>271</v>
      </c>
      <c r="C126" s="358">
        <v>166.5902</v>
      </c>
      <c r="D126" s="358">
        <f>ROUND(+C126*$E$9,5)</f>
        <v>617.54987</v>
      </c>
      <c r="E126" s="496"/>
      <c r="F126" s="75"/>
      <c r="G126" s="75"/>
    </row>
    <row r="127" spans="2:7" s="180" customFormat="1" ht="15.75" customHeight="1">
      <c r="B127" s="470" t="s">
        <v>222</v>
      </c>
      <c r="C127" s="358">
        <v>143.25856</v>
      </c>
      <c r="D127" s="358">
        <f>ROUND(+C127*$E$9,5)</f>
        <v>531.05948</v>
      </c>
      <c r="E127" s="496"/>
      <c r="F127" s="75"/>
      <c r="G127" s="75"/>
    </row>
    <row r="128" spans="2:7" s="180" customFormat="1" ht="15.75" customHeight="1">
      <c r="B128" s="470" t="s">
        <v>280</v>
      </c>
      <c r="C128" s="358">
        <v>141.07741000000001</v>
      </c>
      <c r="D128" s="358">
        <f>ROUND(+C128*$E$9,5)</f>
        <v>522.97396</v>
      </c>
      <c r="E128" s="496"/>
      <c r="F128" s="75"/>
      <c r="G128" s="75"/>
    </row>
    <row r="129" spans="2:7" s="180" customFormat="1" ht="15.75" customHeight="1">
      <c r="B129" s="470" t="s">
        <v>201</v>
      </c>
      <c r="C129" s="358">
        <v>138.59745</v>
      </c>
      <c r="D129" s="358">
        <f>ROUND(+C129*$E$9,5)</f>
        <v>513.78075</v>
      </c>
      <c r="E129" s="496"/>
      <c r="F129" s="75"/>
      <c r="G129" s="75"/>
    </row>
    <row r="130" spans="2:7" s="180" customFormat="1" ht="15.75" customHeight="1">
      <c r="B130" s="470" t="s">
        <v>270</v>
      </c>
      <c r="C130" s="358">
        <v>133.28909</v>
      </c>
      <c r="D130" s="358">
        <f>ROUND(+C130*$E$9,5)</f>
        <v>494.10266</v>
      </c>
      <c r="E130" s="496"/>
      <c r="F130" s="75"/>
      <c r="G130" s="75"/>
    </row>
    <row r="131" spans="2:7" s="180" customFormat="1" ht="15.75" customHeight="1">
      <c r="B131" s="470" t="s">
        <v>334</v>
      </c>
      <c r="C131" s="358">
        <v>124.23921</v>
      </c>
      <c r="D131" s="358">
        <f>ROUND(+C131*$E$9,5)</f>
        <v>460.55475</v>
      </c>
      <c r="E131" s="496"/>
      <c r="F131" s="75"/>
      <c r="G131" s="75"/>
    </row>
    <row r="132" spans="2:7" s="180" customFormat="1" ht="15.75" customHeight="1">
      <c r="B132" s="470" t="s">
        <v>292</v>
      </c>
      <c r="C132" s="358">
        <v>114.75228999999999</v>
      </c>
      <c r="D132" s="358">
        <f>ROUND(+C132*$E$9,5)</f>
        <v>425.38674</v>
      </c>
      <c r="E132" s="496"/>
      <c r="F132" s="75"/>
      <c r="G132" s="75"/>
    </row>
    <row r="133" spans="2:7" s="180" customFormat="1" ht="15.75" customHeight="1">
      <c r="B133" s="470" t="s">
        <v>274</v>
      </c>
      <c r="C133" s="358">
        <v>100.14314</v>
      </c>
      <c r="D133" s="358">
        <f>ROUND(+C133*$E$9,5)</f>
        <v>371.23062</v>
      </c>
      <c r="E133" s="496"/>
      <c r="F133" s="75"/>
      <c r="G133" s="75"/>
    </row>
    <row r="134" spans="2:6" s="180" customFormat="1" ht="15.75" customHeight="1">
      <c r="B134" s="470" t="s">
        <v>96</v>
      </c>
      <c r="C134" s="358">
        <v>1710.5666599999997</v>
      </c>
      <c r="D134" s="358">
        <f>ROUND(+C134*$E$9,5)</f>
        <v>6341.07061</v>
      </c>
      <c r="E134" s="496"/>
      <c r="F134" s="75"/>
    </row>
    <row r="135" spans="1:7" s="222" customFormat="1" ht="12" customHeight="1">
      <c r="A135" s="78"/>
      <c r="B135" s="470"/>
      <c r="C135" s="358"/>
      <c r="D135" s="358"/>
      <c r="E135" s="496"/>
      <c r="F135" s="75"/>
      <c r="G135" s="75"/>
    </row>
    <row r="136" spans="1:6" s="222" customFormat="1" ht="15.75" customHeight="1">
      <c r="A136" s="78"/>
      <c r="B136" s="102" t="s">
        <v>256</v>
      </c>
      <c r="C136" s="95">
        <f>SUM(C138:C139)</f>
        <v>2339.85264</v>
      </c>
      <c r="D136" s="95">
        <f>SUM(D138:D139)</f>
        <v>8673.83374</v>
      </c>
      <c r="E136" s="496"/>
      <c r="F136" s="75"/>
    </row>
    <row r="137" spans="1:6" s="222" customFormat="1" ht="7.5" customHeight="1">
      <c r="A137" s="78"/>
      <c r="B137" s="103"/>
      <c r="C137" s="95"/>
      <c r="D137" s="104"/>
      <c r="E137" s="496"/>
      <c r="F137" s="75"/>
    </row>
    <row r="138" spans="1:6" s="222" customFormat="1" ht="15.75" customHeight="1">
      <c r="A138" s="78"/>
      <c r="B138" s="396" t="s">
        <v>310</v>
      </c>
      <c r="C138" s="358">
        <v>1475.28414</v>
      </c>
      <c r="D138" s="360">
        <f>ROUND(+C138*$E$9,5)</f>
        <v>5468.87831</v>
      </c>
      <c r="E138" s="496"/>
      <c r="F138" s="75"/>
    </row>
    <row r="139" spans="1:6" s="222" customFormat="1" ht="15.75" customHeight="1">
      <c r="A139" s="78"/>
      <c r="B139" s="396" t="s">
        <v>255</v>
      </c>
      <c r="C139" s="358">
        <v>864.5685</v>
      </c>
      <c r="D139" s="360">
        <f>ROUND(+C139*$E$9,5)</f>
        <v>3204.95543</v>
      </c>
      <c r="E139" s="496"/>
      <c r="F139" s="75"/>
    </row>
    <row r="140" spans="1:6" s="222" customFormat="1" ht="16.5" customHeight="1">
      <c r="A140" s="78"/>
      <c r="B140" s="81"/>
      <c r="C140" s="359"/>
      <c r="D140" s="361"/>
      <c r="E140" s="496"/>
      <c r="F140" s="75"/>
    </row>
    <row r="141" spans="1:6" s="222" customFormat="1" ht="16.5" customHeight="1">
      <c r="A141" s="78"/>
      <c r="B141" s="563" t="s">
        <v>14</v>
      </c>
      <c r="C141" s="581">
        <f>+C34+C15+C136</f>
        <v>678543.52176</v>
      </c>
      <c r="D141" s="581">
        <f>+D34+D15+D136</f>
        <v>2515360.8351300005</v>
      </c>
      <c r="E141" s="496"/>
      <c r="F141" s="75"/>
    </row>
    <row r="142" spans="1:6" s="219" customFormat="1" ht="16.5" customHeight="1">
      <c r="A142" s="75"/>
      <c r="B142" s="564"/>
      <c r="C142" s="582"/>
      <c r="D142" s="582"/>
      <c r="E142" s="496"/>
      <c r="F142" s="75"/>
    </row>
    <row r="143" spans="1:6" s="219" customFormat="1" ht="7.5" customHeight="1">
      <c r="A143" s="75"/>
      <c r="B143" s="82"/>
      <c r="C143" s="83"/>
      <c r="D143" s="83"/>
      <c r="E143" s="496"/>
      <c r="F143" s="75"/>
    </row>
    <row r="144" spans="1:6" s="219" customFormat="1" ht="15" customHeight="1">
      <c r="A144" s="75"/>
      <c r="B144" s="79" t="s">
        <v>159</v>
      </c>
      <c r="C144" s="495"/>
      <c r="D144" s="192"/>
      <c r="E144" s="496"/>
      <c r="F144" s="75"/>
    </row>
    <row r="145" spans="1:6" s="220" customFormat="1" ht="15">
      <c r="A145" s="76"/>
      <c r="B145" s="79" t="s">
        <v>160</v>
      </c>
      <c r="C145" s="190"/>
      <c r="D145" s="191"/>
      <c r="E145" s="496"/>
      <c r="F145" s="75"/>
    </row>
    <row r="146" spans="1:6" s="219" customFormat="1" ht="15">
      <c r="A146" s="75"/>
      <c r="B146" s="84" t="s">
        <v>161</v>
      </c>
      <c r="C146" s="178"/>
      <c r="D146" s="114"/>
      <c r="E146" s="496"/>
      <c r="F146" s="75"/>
    </row>
    <row r="147" spans="1:6" s="221" customFormat="1" ht="15.75">
      <c r="A147" s="74"/>
      <c r="B147" s="84" t="s">
        <v>162</v>
      </c>
      <c r="C147" s="84"/>
      <c r="D147" s="84"/>
      <c r="E147" s="496"/>
      <c r="F147" s="75"/>
    </row>
    <row r="148" spans="1:6" s="221" customFormat="1" ht="15" customHeight="1">
      <c r="A148" s="74"/>
      <c r="B148" s="567" t="s">
        <v>340</v>
      </c>
      <c r="C148" s="567"/>
      <c r="D148" s="567"/>
      <c r="E148" s="496"/>
      <c r="F148" s="75"/>
    </row>
    <row r="149" spans="1:6" s="221" customFormat="1" ht="15" customHeight="1">
      <c r="A149" s="74"/>
      <c r="B149" s="577" t="s">
        <v>257</v>
      </c>
      <c r="C149" s="577"/>
      <c r="D149" s="577"/>
      <c r="E149" s="496"/>
      <c r="F149" s="75"/>
    </row>
    <row r="150" spans="1:6" s="221" customFormat="1" ht="15" customHeight="1">
      <c r="A150" s="74"/>
      <c r="B150" s="413"/>
      <c r="C150" s="414"/>
      <c r="D150" s="414"/>
      <c r="E150" s="496"/>
      <c r="F150" s="75"/>
    </row>
    <row r="151" spans="1:6" s="221" customFormat="1" ht="15.75">
      <c r="A151" s="74"/>
      <c r="B151" s="413"/>
      <c r="C151" s="415"/>
      <c r="D151" s="415"/>
      <c r="E151" s="496"/>
      <c r="F151" s="75"/>
    </row>
    <row r="152" spans="1:6" s="219" customFormat="1" ht="15" customHeight="1">
      <c r="A152" s="75"/>
      <c r="B152" s="416"/>
      <c r="C152" s="417"/>
      <c r="D152" s="417"/>
      <c r="E152" s="496"/>
      <c r="F152" s="75"/>
    </row>
    <row r="153" spans="1:6" s="219" customFormat="1" ht="15" customHeight="1">
      <c r="A153" s="75"/>
      <c r="B153" s="86" t="s">
        <v>108</v>
      </c>
      <c r="C153" s="93"/>
      <c r="D153" s="93"/>
      <c r="E153" s="496"/>
      <c r="F153" s="75"/>
    </row>
    <row r="154" spans="1:6" s="219" customFormat="1" ht="18">
      <c r="A154" s="75"/>
      <c r="B154" s="138" t="s">
        <v>268</v>
      </c>
      <c r="C154" s="94"/>
      <c r="D154" s="94"/>
      <c r="E154" s="496"/>
      <c r="F154" s="75"/>
    </row>
    <row r="155" spans="1:5" s="219" customFormat="1" ht="15" customHeight="1">
      <c r="A155" s="75"/>
      <c r="B155" s="357" t="s">
        <v>66</v>
      </c>
      <c r="C155" s="94"/>
      <c r="D155" s="94"/>
      <c r="E155" s="193"/>
    </row>
    <row r="156" spans="1:5" s="219" customFormat="1" ht="15.75" customHeight="1">
      <c r="A156" s="75"/>
      <c r="B156" s="357" t="s">
        <v>101</v>
      </c>
      <c r="C156" s="94"/>
      <c r="D156" s="94"/>
      <c r="E156" s="193"/>
    </row>
    <row r="157" spans="1:5" s="219" customFormat="1" ht="15.75" customHeight="1">
      <c r="A157" s="75"/>
      <c r="B157" s="329" t="str">
        <f>+B9</f>
        <v>Al 31 de mayo de 2022</v>
      </c>
      <c r="C157" s="329"/>
      <c r="D157" s="93"/>
      <c r="E157" s="193"/>
    </row>
    <row r="158" spans="1:5" s="219" customFormat="1" ht="7.5" customHeight="1">
      <c r="A158" s="75"/>
      <c r="B158" s="259"/>
      <c r="C158" s="270"/>
      <c r="D158" s="270"/>
      <c r="E158" s="193"/>
    </row>
    <row r="159" spans="1:5" s="219" customFormat="1" ht="12" customHeight="1">
      <c r="A159" s="75"/>
      <c r="B159" s="568" t="s">
        <v>99</v>
      </c>
      <c r="C159" s="571" t="s">
        <v>53</v>
      </c>
      <c r="D159" s="574" t="s">
        <v>134</v>
      </c>
      <c r="E159" s="193"/>
    </row>
    <row r="160" spans="1:5" s="219" customFormat="1" ht="12" customHeight="1">
      <c r="A160" s="75"/>
      <c r="B160" s="569"/>
      <c r="C160" s="572"/>
      <c r="D160" s="575"/>
      <c r="E160" s="193"/>
    </row>
    <row r="161" spans="1:5" s="219" customFormat="1" ht="12" customHeight="1">
      <c r="A161" s="75"/>
      <c r="B161" s="570"/>
      <c r="C161" s="573"/>
      <c r="D161" s="576"/>
      <c r="E161" s="193"/>
    </row>
    <row r="162" spans="1:5" s="219" customFormat="1" ht="9.75" customHeight="1">
      <c r="A162" s="75"/>
      <c r="B162" s="260"/>
      <c r="C162" s="272"/>
      <c r="D162" s="273"/>
      <c r="E162" s="193"/>
    </row>
    <row r="163" spans="1:5" s="219" customFormat="1" ht="20.25" customHeight="1">
      <c r="A163" s="75"/>
      <c r="B163" s="100" t="s">
        <v>122</v>
      </c>
      <c r="C163" s="95">
        <v>0</v>
      </c>
      <c r="D163" s="95">
        <v>0</v>
      </c>
      <c r="E163" s="193"/>
    </row>
    <row r="164" spans="1:5" s="219" customFormat="1" ht="7.5" customHeight="1">
      <c r="A164" s="75"/>
      <c r="B164" s="100"/>
      <c r="C164" s="95"/>
      <c r="D164" s="95"/>
      <c r="E164" s="193"/>
    </row>
    <row r="165" spans="1:5" s="219" customFormat="1" ht="12" customHeight="1">
      <c r="A165" s="75"/>
      <c r="B165" s="471"/>
      <c r="C165" s="359"/>
      <c r="D165" s="359"/>
      <c r="E165" s="193"/>
    </row>
    <row r="166" spans="1:5" s="219" customFormat="1" ht="20.25" customHeight="1">
      <c r="A166" s="75"/>
      <c r="B166" s="472" t="s">
        <v>116</v>
      </c>
      <c r="C166" s="95">
        <f>SUM(C168:C183)</f>
        <v>10187.0727</v>
      </c>
      <c r="D166" s="95">
        <f>SUM(D168:D183)</f>
        <v>37763.4785</v>
      </c>
      <c r="E166" s="193"/>
    </row>
    <row r="167" spans="2:6" ht="7.5" customHeight="1">
      <c r="B167" s="473"/>
      <c r="C167" s="95"/>
      <c r="D167" s="359"/>
      <c r="E167" s="193"/>
      <c r="F167" s="219"/>
    </row>
    <row r="168" spans="2:6" ht="15.75" customHeight="1">
      <c r="B168" s="470" t="s">
        <v>173</v>
      </c>
      <c r="C168" s="358">
        <v>3052.2869100000003</v>
      </c>
      <c r="D168" s="358">
        <f aca="true" t="shared" si="4" ref="D168:D183">ROUND(+C168*$E$9,5)</f>
        <v>11314.82758</v>
      </c>
      <c r="E168" s="193"/>
      <c r="F168" s="219"/>
    </row>
    <row r="169" spans="2:6" ht="15.75" customHeight="1">
      <c r="B169" s="470" t="s">
        <v>316</v>
      </c>
      <c r="C169" s="358">
        <v>2642.0685</v>
      </c>
      <c r="D169" s="358">
        <f t="shared" si="4"/>
        <v>9794.14793</v>
      </c>
      <c r="E169" s="193"/>
      <c r="F169" s="219"/>
    </row>
    <row r="170" spans="2:6" ht="15.75" customHeight="1">
      <c r="B170" s="470" t="s">
        <v>317</v>
      </c>
      <c r="C170" s="358">
        <v>428.90134</v>
      </c>
      <c r="D170" s="358">
        <f t="shared" si="4"/>
        <v>1589.93727</v>
      </c>
      <c r="E170" s="193"/>
      <c r="F170" s="219"/>
    </row>
    <row r="171" spans="2:6" ht="15.75" customHeight="1">
      <c r="B171" s="470" t="s">
        <v>321</v>
      </c>
      <c r="C171" s="358">
        <v>273.31914</v>
      </c>
      <c r="D171" s="358">
        <f t="shared" si="4"/>
        <v>1013.19405</v>
      </c>
      <c r="E171" s="193"/>
      <c r="F171" s="219"/>
    </row>
    <row r="172" spans="2:6" ht="15.75" customHeight="1">
      <c r="B172" s="470" t="s">
        <v>322</v>
      </c>
      <c r="C172" s="358">
        <v>248.00409</v>
      </c>
      <c r="D172" s="358">
        <f t="shared" si="4"/>
        <v>919.35116</v>
      </c>
      <c r="E172" s="193"/>
      <c r="F172" s="219"/>
    </row>
    <row r="173" spans="2:6" ht="15.75" customHeight="1">
      <c r="B173" s="470" t="s">
        <v>311</v>
      </c>
      <c r="C173" s="358">
        <v>182.74568</v>
      </c>
      <c r="D173" s="358">
        <f t="shared" si="4"/>
        <v>677.43824</v>
      </c>
      <c r="E173" s="193"/>
      <c r="F173" s="219"/>
    </row>
    <row r="174" spans="2:6" ht="15.75" customHeight="1">
      <c r="B174" s="470" t="s">
        <v>312</v>
      </c>
      <c r="C174" s="358">
        <v>181.85901</v>
      </c>
      <c r="D174" s="358">
        <f t="shared" si="4"/>
        <v>674.15135</v>
      </c>
      <c r="E174" s="193"/>
      <c r="F174" s="219"/>
    </row>
    <row r="175" spans="2:6" ht="15.75" customHeight="1">
      <c r="B175" s="470" t="s">
        <v>326</v>
      </c>
      <c r="C175" s="358">
        <v>157.43807999999999</v>
      </c>
      <c r="D175" s="358">
        <f t="shared" si="4"/>
        <v>583.62296</v>
      </c>
      <c r="E175" s="193"/>
      <c r="F175" s="219"/>
    </row>
    <row r="176" spans="2:6" ht="15.75" customHeight="1">
      <c r="B176" s="470" t="s">
        <v>318</v>
      </c>
      <c r="C176" s="358">
        <v>152.27704999999997</v>
      </c>
      <c r="D176" s="358">
        <f t="shared" si="4"/>
        <v>564.49102</v>
      </c>
      <c r="E176" s="193"/>
      <c r="F176" s="219"/>
    </row>
    <row r="177" spans="2:6" ht="15.75" customHeight="1">
      <c r="B177" s="470" t="s">
        <v>314</v>
      </c>
      <c r="C177" s="358">
        <v>148.99023</v>
      </c>
      <c r="D177" s="358">
        <f t="shared" si="4"/>
        <v>552.30678</v>
      </c>
      <c r="E177" s="193"/>
      <c r="F177" s="219"/>
    </row>
    <row r="178" spans="2:6" ht="15.75" customHeight="1">
      <c r="B178" s="470" t="s">
        <v>323</v>
      </c>
      <c r="C178" s="358">
        <v>136.97297</v>
      </c>
      <c r="D178" s="358">
        <f t="shared" si="4"/>
        <v>507.7588</v>
      </c>
      <c r="E178" s="193"/>
      <c r="F178" s="219"/>
    </row>
    <row r="179" spans="2:6" ht="15.75" customHeight="1">
      <c r="B179" s="470" t="s">
        <v>313</v>
      </c>
      <c r="C179" s="358">
        <v>136.59645999999998</v>
      </c>
      <c r="D179" s="358">
        <f t="shared" si="4"/>
        <v>506.36308</v>
      </c>
      <c r="E179" s="193"/>
      <c r="F179" s="219"/>
    </row>
    <row r="180" spans="2:6" ht="15.75" customHeight="1">
      <c r="B180" s="470" t="s">
        <v>327</v>
      </c>
      <c r="C180" s="358">
        <v>135.42587</v>
      </c>
      <c r="D180" s="358">
        <f t="shared" si="4"/>
        <v>502.0237</v>
      </c>
      <c r="E180" s="193"/>
      <c r="F180" s="219"/>
    </row>
    <row r="181" spans="2:6" ht="15.75" customHeight="1">
      <c r="B181" s="470" t="s">
        <v>205</v>
      </c>
      <c r="C181" s="358">
        <v>114.2409</v>
      </c>
      <c r="D181" s="358">
        <f t="shared" si="4"/>
        <v>423.49102</v>
      </c>
      <c r="E181" s="193"/>
      <c r="F181" s="219"/>
    </row>
    <row r="182" spans="2:6" ht="15.75" customHeight="1">
      <c r="B182" s="470" t="s">
        <v>319</v>
      </c>
      <c r="C182" s="358">
        <v>109.41933999999999</v>
      </c>
      <c r="D182" s="358">
        <f t="shared" si="4"/>
        <v>405.61749</v>
      </c>
      <c r="E182" s="193"/>
      <c r="F182" s="219"/>
    </row>
    <row r="183" spans="2:6" ht="15.75" customHeight="1">
      <c r="B183" s="470" t="s">
        <v>96</v>
      </c>
      <c r="C183" s="358">
        <v>2086.527130000001</v>
      </c>
      <c r="D183" s="358">
        <f t="shared" si="4"/>
        <v>7734.75607</v>
      </c>
      <c r="E183" s="193"/>
      <c r="F183" s="219"/>
    </row>
    <row r="184" spans="2:6" ht="12" customHeight="1">
      <c r="B184" s="470"/>
      <c r="C184" s="358"/>
      <c r="D184" s="358"/>
      <c r="E184" s="193"/>
      <c r="F184" s="219"/>
    </row>
    <row r="185" spans="2:6" ht="15.75" customHeight="1">
      <c r="B185" s="472" t="s">
        <v>258</v>
      </c>
      <c r="C185" s="95">
        <v>0</v>
      </c>
      <c r="D185" s="95">
        <v>0</v>
      </c>
      <c r="E185" s="193"/>
      <c r="F185" s="219"/>
    </row>
    <row r="186" spans="2:6" ht="9.75" customHeight="1">
      <c r="B186" s="81"/>
      <c r="C186" s="359"/>
      <c r="D186" s="361"/>
      <c r="E186" s="193"/>
      <c r="F186" s="219"/>
    </row>
    <row r="187" spans="2:6" ht="16.5" customHeight="1">
      <c r="B187" s="563" t="s">
        <v>14</v>
      </c>
      <c r="C187" s="565">
        <f>+C163+C166</f>
        <v>10187.0727</v>
      </c>
      <c r="D187" s="565">
        <f>+D163+D166</f>
        <v>37763.4785</v>
      </c>
      <c r="E187" s="193"/>
      <c r="F187" s="219"/>
    </row>
    <row r="188" spans="2:6" ht="16.5" customHeight="1">
      <c r="B188" s="564"/>
      <c r="C188" s="566"/>
      <c r="D188" s="566"/>
      <c r="E188" s="193"/>
      <c r="F188" s="219"/>
    </row>
    <row r="189" spans="2:6" ht="7.5" customHeight="1">
      <c r="B189" s="105"/>
      <c r="C189" s="83"/>
      <c r="D189" s="83"/>
      <c r="E189" s="193"/>
      <c r="F189" s="219"/>
    </row>
    <row r="190" spans="2:7" s="77" customFormat="1" ht="18" customHeight="1">
      <c r="B190" s="488" t="s">
        <v>341</v>
      </c>
      <c r="C190" s="486"/>
      <c r="D190" s="193"/>
      <c r="E190" s="193"/>
      <c r="F190" s="219"/>
      <c r="G190" s="75"/>
    </row>
    <row r="191" spans="2:7" s="77" customFormat="1" ht="4.5" customHeight="1">
      <c r="B191" s="464"/>
      <c r="C191" s="475"/>
      <c r="D191" s="193"/>
      <c r="E191" s="193"/>
      <c r="F191" s="219"/>
      <c r="G191" s="75"/>
    </row>
    <row r="192" spans="2:7" s="74" customFormat="1" ht="15.75">
      <c r="B192" s="487" t="s">
        <v>163</v>
      </c>
      <c r="C192" s="418"/>
      <c r="D192" s="419"/>
      <c r="E192" s="193"/>
      <c r="F192" s="219"/>
      <c r="G192" s="75"/>
    </row>
    <row r="193" spans="2:6" ht="15.75" customHeight="1">
      <c r="B193" s="466" t="s">
        <v>245</v>
      </c>
      <c r="C193" s="420"/>
      <c r="D193" s="420"/>
      <c r="E193" s="193"/>
      <c r="F193" s="219"/>
    </row>
    <row r="194" spans="2:6" ht="12.75" customHeight="1">
      <c r="B194" s="416"/>
      <c r="C194" s="421"/>
      <c r="D194" s="421"/>
      <c r="E194" s="193"/>
      <c r="F194" s="219"/>
    </row>
    <row r="195" spans="2:6" ht="12.75" customHeight="1">
      <c r="B195" s="416"/>
      <c r="C195" s="419"/>
      <c r="D195" s="419"/>
      <c r="E195" s="193"/>
      <c r="F195" s="219"/>
    </row>
    <row r="196" spans="2:6" ht="15">
      <c r="B196" s="416"/>
      <c r="C196" s="422"/>
      <c r="D196" s="422"/>
      <c r="E196" s="193"/>
      <c r="F196" s="219"/>
    </row>
    <row r="197" spans="2:6" ht="15">
      <c r="B197" s="416"/>
      <c r="C197" s="416"/>
      <c r="D197" s="416"/>
      <c r="E197" s="193"/>
      <c r="F197" s="219"/>
    </row>
    <row r="198" spans="2:6" ht="15">
      <c r="B198" s="416"/>
      <c r="C198" s="416"/>
      <c r="D198" s="422"/>
      <c r="E198" s="193"/>
      <c r="F198" s="219"/>
    </row>
    <row r="199" spans="2:6" ht="15">
      <c r="B199" s="416"/>
      <c r="C199" s="423"/>
      <c r="D199" s="416"/>
      <c r="E199" s="193"/>
      <c r="F199" s="219"/>
    </row>
    <row r="200" spans="2:6" ht="15">
      <c r="B200" s="416"/>
      <c r="C200" s="416"/>
      <c r="D200" s="417"/>
      <c r="E200" s="193"/>
      <c r="F200" s="219"/>
    </row>
    <row r="201" spans="2:6" ht="15">
      <c r="B201" s="416"/>
      <c r="C201" s="416"/>
      <c r="D201" s="416"/>
      <c r="E201" s="193"/>
      <c r="F201" s="219"/>
    </row>
    <row r="202" spans="2:6" ht="15">
      <c r="B202" s="416"/>
      <c r="C202" s="416"/>
      <c r="D202" s="416"/>
      <c r="E202" s="193"/>
      <c r="F202" s="219"/>
    </row>
    <row r="203" spans="2:6" ht="15">
      <c r="B203" s="416"/>
      <c r="C203" s="416"/>
      <c r="D203" s="416"/>
      <c r="E203" s="193"/>
      <c r="F203" s="219"/>
    </row>
    <row r="204" spans="2:6" ht="15">
      <c r="B204" s="416"/>
      <c r="C204" s="416"/>
      <c r="D204" s="416"/>
      <c r="E204" s="193"/>
      <c r="F204" s="219"/>
    </row>
    <row r="205" spans="5:6" ht="15">
      <c r="E205" s="193"/>
      <c r="F205" s="219"/>
    </row>
    <row r="206" spans="5:6" ht="15">
      <c r="E206" s="193"/>
      <c r="F206" s="219"/>
    </row>
    <row r="207" spans="5:6" ht="15">
      <c r="E207" s="193"/>
      <c r="F207" s="219"/>
    </row>
    <row r="208" ht="15">
      <c r="E208" s="193"/>
    </row>
    <row r="209" ht="15">
      <c r="E209" s="193"/>
    </row>
    <row r="210" ht="15">
      <c r="E210" s="193"/>
    </row>
    <row r="211" ht="15">
      <c r="E211" s="193"/>
    </row>
    <row r="212" ht="15">
      <c r="E212" s="193"/>
    </row>
    <row r="213" ht="15">
      <c r="E213" s="193"/>
    </row>
    <row r="214" ht="15">
      <c r="E214" s="193"/>
    </row>
  </sheetData>
  <sheetProtection/>
  <mergeCells count="14">
    <mergeCell ref="B11:B13"/>
    <mergeCell ref="C11:C13"/>
    <mergeCell ref="D11:D13"/>
    <mergeCell ref="D141:D142"/>
    <mergeCell ref="B141:B142"/>
    <mergeCell ref="C141:C142"/>
    <mergeCell ref="B187:B188"/>
    <mergeCell ref="C187:C188"/>
    <mergeCell ref="D187:D188"/>
    <mergeCell ref="B148:D148"/>
    <mergeCell ref="B159:B161"/>
    <mergeCell ref="C159:C161"/>
    <mergeCell ref="D159:D161"/>
    <mergeCell ref="B149:D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5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3" t="s">
        <v>100</v>
      </c>
      <c r="C5" s="583"/>
      <c r="D5" s="583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268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345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7" t="s">
        <v>95</v>
      </c>
      <c r="C12" s="598"/>
      <c r="D12" s="165"/>
      <c r="E12" s="594" t="s">
        <v>93</v>
      </c>
      <c r="F12" s="595"/>
      <c r="G12" s="596"/>
      <c r="H12" s="594" t="s">
        <v>94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7" t="s">
        <v>329</v>
      </c>
      <c r="E15" s="364">
        <v>2761.16571</v>
      </c>
      <c r="F15" s="362">
        <v>517.37375</v>
      </c>
      <c r="G15" s="362">
        <f aca="true" t="shared" si="0" ref="G15:G33">+F15+E15</f>
        <v>3278.53946</v>
      </c>
      <c r="H15" s="364">
        <v>87278.46196</v>
      </c>
      <c r="I15" s="362">
        <v>10851.08983</v>
      </c>
      <c r="J15" s="363">
        <f aca="true" t="shared" si="1" ref="J15:J33">+H15+I15</f>
        <v>98129.55179</v>
      </c>
      <c r="K15" s="364">
        <f aca="true" t="shared" si="2" ref="K15:K32">+E15+H15</f>
        <v>90039.62767</v>
      </c>
      <c r="L15" s="362">
        <f aca="true" t="shared" si="3" ref="L15:L32">+F15+I15</f>
        <v>11368.463580000001</v>
      </c>
      <c r="M15" s="363">
        <f aca="true" t="shared" si="4" ref="M15:M32">+K15+L15</f>
        <v>101408.09125</v>
      </c>
      <c r="P15" s="153"/>
      <c r="X15" s="154"/>
    </row>
    <row r="16" spans="2:24" ht="15" customHeight="1">
      <c r="B16" s="484">
        <f aca="true" t="shared" si="5" ref="B16:B33">+B15+1</f>
        <v>2023</v>
      </c>
      <c r="C16" s="485"/>
      <c r="D16" s="167"/>
      <c r="E16" s="364">
        <v>5227.56259</v>
      </c>
      <c r="F16" s="362">
        <v>1143.82558</v>
      </c>
      <c r="G16" s="362">
        <f t="shared" si="0"/>
        <v>6371.388169999999</v>
      </c>
      <c r="H16" s="364">
        <v>131738.17218</v>
      </c>
      <c r="I16" s="362">
        <v>17551.8267</v>
      </c>
      <c r="J16" s="363">
        <f t="shared" si="1"/>
        <v>149289.99888</v>
      </c>
      <c r="K16" s="364">
        <f t="shared" si="2"/>
        <v>136965.73476999998</v>
      </c>
      <c r="L16" s="362">
        <f t="shared" si="3"/>
        <v>18695.652280000002</v>
      </c>
      <c r="M16" s="363">
        <f t="shared" si="4"/>
        <v>155661.38705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974.61515</v>
      </c>
      <c r="G17" s="362">
        <f t="shared" si="0"/>
        <v>5484.56583</v>
      </c>
      <c r="H17" s="364">
        <v>110522.80333</v>
      </c>
      <c r="I17" s="362">
        <v>13774.34009</v>
      </c>
      <c r="J17" s="363">
        <f t="shared" si="1"/>
        <v>124297.14342</v>
      </c>
      <c r="K17" s="364">
        <f t="shared" si="2"/>
        <v>115032.75400999999</v>
      </c>
      <c r="L17" s="362">
        <f t="shared" si="3"/>
        <v>14748.95524</v>
      </c>
      <c r="M17" s="363">
        <f t="shared" si="4"/>
        <v>129781.70924999999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776.81267</v>
      </c>
      <c r="G18" s="362">
        <f t="shared" si="0"/>
        <v>5286.76335</v>
      </c>
      <c r="H18" s="364">
        <v>43441.83113</v>
      </c>
      <c r="I18" s="362">
        <v>10678.36628</v>
      </c>
      <c r="J18" s="363">
        <f t="shared" si="1"/>
        <v>54120.19741</v>
      </c>
      <c r="K18" s="364">
        <f t="shared" si="2"/>
        <v>47951.78181</v>
      </c>
      <c r="L18" s="362">
        <f t="shared" si="3"/>
        <v>11455.17895</v>
      </c>
      <c r="M18" s="363">
        <f t="shared" si="4"/>
        <v>59406.96076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592.23756</v>
      </c>
      <c r="G19" s="362">
        <f t="shared" si="0"/>
        <v>5102.1882399999995</v>
      </c>
      <c r="H19" s="364">
        <v>134971.18632</v>
      </c>
      <c r="I19" s="362">
        <v>9981.03037</v>
      </c>
      <c r="J19" s="363">
        <f t="shared" si="1"/>
        <v>144952.21669</v>
      </c>
      <c r="K19" s="364">
        <f t="shared" si="2"/>
        <v>139481.13700000002</v>
      </c>
      <c r="L19" s="362">
        <f t="shared" si="3"/>
        <v>10573.26793</v>
      </c>
      <c r="M19" s="363">
        <f t="shared" si="4"/>
        <v>150054.40493000002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410.12576</v>
      </c>
      <c r="G20" s="362">
        <f t="shared" si="0"/>
        <v>4920.07644</v>
      </c>
      <c r="H20" s="364">
        <v>17505.22132</v>
      </c>
      <c r="I20" s="362">
        <v>2267.33384</v>
      </c>
      <c r="J20" s="363">
        <f t="shared" si="1"/>
        <v>19772.55516</v>
      </c>
      <c r="K20" s="364">
        <f t="shared" si="2"/>
        <v>22015.172</v>
      </c>
      <c r="L20" s="362">
        <f t="shared" si="3"/>
        <v>2677.4595999999997</v>
      </c>
      <c r="M20" s="363">
        <f t="shared" si="4"/>
        <v>24692.631599999997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228.15232</v>
      </c>
      <c r="G21" s="362">
        <f t="shared" si="0"/>
        <v>4738.103</v>
      </c>
      <c r="H21" s="364">
        <v>15519.17132</v>
      </c>
      <c r="I21" s="362">
        <v>1836.73671</v>
      </c>
      <c r="J21" s="363">
        <f t="shared" si="1"/>
        <v>17355.90803</v>
      </c>
      <c r="K21" s="364">
        <f t="shared" si="2"/>
        <v>20029.122</v>
      </c>
      <c r="L21" s="362">
        <f t="shared" si="3"/>
        <v>2064.88903</v>
      </c>
      <c r="M21" s="363">
        <f t="shared" si="4"/>
        <v>22094.011029999998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45.78506</v>
      </c>
      <c r="G22" s="362">
        <f t="shared" si="0"/>
        <v>2300.76004</v>
      </c>
      <c r="H22" s="364">
        <v>14295.96679</v>
      </c>
      <c r="I22" s="362">
        <v>1396.61513</v>
      </c>
      <c r="J22" s="363">
        <f t="shared" si="1"/>
        <v>15692.58192</v>
      </c>
      <c r="K22" s="364">
        <f t="shared" si="2"/>
        <v>16550.94177</v>
      </c>
      <c r="L22" s="362">
        <f t="shared" si="3"/>
        <v>1442.4001899999998</v>
      </c>
      <c r="M22" s="363">
        <f t="shared" si="4"/>
        <v>17993.34196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13387.13388</v>
      </c>
      <c r="I23" s="362">
        <v>1100.42859</v>
      </c>
      <c r="J23" s="363">
        <f t="shared" si="1"/>
        <v>14487.562469999999</v>
      </c>
      <c r="K23" s="364">
        <f t="shared" si="2"/>
        <v>13387.13388</v>
      </c>
      <c r="L23" s="362">
        <f t="shared" si="3"/>
        <v>1100.42859</v>
      </c>
      <c r="M23" s="363">
        <f t="shared" si="4"/>
        <v>14487.562469999999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8629.52729</v>
      </c>
      <c r="I24" s="362">
        <v>835.7697</v>
      </c>
      <c r="J24" s="363">
        <f t="shared" si="1"/>
        <v>9465.29699</v>
      </c>
      <c r="K24" s="364">
        <f t="shared" si="2"/>
        <v>8629.52729</v>
      </c>
      <c r="L24" s="362">
        <f t="shared" si="3"/>
        <v>835.7697</v>
      </c>
      <c r="M24" s="363">
        <f t="shared" si="4"/>
        <v>9465.29699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6651.35344</v>
      </c>
      <c r="I25" s="362">
        <v>2488.83775</v>
      </c>
      <c r="J25" s="363">
        <f t="shared" si="1"/>
        <v>9140.19119</v>
      </c>
      <c r="K25" s="364">
        <f t="shared" si="2"/>
        <v>6651.35344</v>
      </c>
      <c r="L25" s="362">
        <f t="shared" si="3"/>
        <v>2488.83775</v>
      </c>
      <c r="M25" s="363">
        <f t="shared" si="4"/>
        <v>9140.19119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5327.17613</v>
      </c>
      <c r="I26" s="362">
        <v>329.72356</v>
      </c>
      <c r="J26" s="363">
        <f t="shared" si="1"/>
        <v>5656.89969</v>
      </c>
      <c r="K26" s="364">
        <f t="shared" si="2"/>
        <v>5327.17613</v>
      </c>
      <c r="L26" s="362">
        <f t="shared" si="3"/>
        <v>329.72356</v>
      </c>
      <c r="M26" s="363">
        <f t="shared" si="4"/>
        <v>5656.89969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3214.76915</v>
      </c>
      <c r="I27" s="362">
        <v>217.2822</v>
      </c>
      <c r="J27" s="363">
        <f t="shared" si="1"/>
        <v>3432.05135</v>
      </c>
      <c r="K27" s="364">
        <f t="shared" si="2"/>
        <v>3214.76915</v>
      </c>
      <c r="L27" s="362">
        <f t="shared" si="3"/>
        <v>217.2822</v>
      </c>
      <c r="M27" s="363">
        <f t="shared" si="4"/>
        <v>3432.05135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3359.85039</v>
      </c>
      <c r="I28" s="362">
        <v>115.13586</v>
      </c>
      <c r="J28" s="363">
        <f t="shared" si="1"/>
        <v>3474.98625</v>
      </c>
      <c r="K28" s="364">
        <f t="shared" si="2"/>
        <v>3359.85039</v>
      </c>
      <c r="L28" s="362">
        <f t="shared" si="3"/>
        <v>115.13586</v>
      </c>
      <c r="M28" s="363">
        <f t="shared" si="4"/>
        <v>3474.98625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687.79348</v>
      </c>
      <c r="I29" s="362">
        <v>34.20605</v>
      </c>
      <c r="J29" s="363">
        <f t="shared" si="1"/>
        <v>721.99953</v>
      </c>
      <c r="K29" s="364">
        <f t="shared" si="2"/>
        <v>687.79348</v>
      </c>
      <c r="L29" s="362">
        <f t="shared" si="3"/>
        <v>34.20605</v>
      </c>
      <c r="M29" s="363">
        <f t="shared" si="4"/>
        <v>721.99953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341.33838</v>
      </c>
      <c r="I30" s="362">
        <v>21.26168</v>
      </c>
      <c r="J30" s="363">
        <f t="shared" si="1"/>
        <v>362.60006</v>
      </c>
      <c r="K30" s="364">
        <f t="shared" si="2"/>
        <v>341.33838</v>
      </c>
      <c r="L30" s="362">
        <f t="shared" si="3"/>
        <v>21.26168</v>
      </c>
      <c r="M30" s="363">
        <f t="shared" si="4"/>
        <v>362.60006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341.33838</v>
      </c>
      <c r="I31" s="362">
        <v>15.5919</v>
      </c>
      <c r="J31" s="363">
        <f t="shared" si="1"/>
        <v>356.93028</v>
      </c>
      <c r="K31" s="364">
        <f t="shared" si="2"/>
        <v>341.33838</v>
      </c>
      <c r="L31" s="362">
        <f t="shared" si="3"/>
        <v>15.5919</v>
      </c>
      <c r="M31" s="363">
        <f t="shared" si="4"/>
        <v>356.93028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283.4891</v>
      </c>
      <c r="I32" s="362">
        <v>9.92212</v>
      </c>
      <c r="J32" s="363">
        <f t="shared" si="1"/>
        <v>293.41122</v>
      </c>
      <c r="K32" s="364">
        <f t="shared" si="2"/>
        <v>283.4891</v>
      </c>
      <c r="L32" s="362">
        <f t="shared" si="3"/>
        <v>9.92212</v>
      </c>
      <c r="M32" s="363">
        <f t="shared" si="4"/>
        <v>293.41122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 t="shared" si="0"/>
        <v>0</v>
      </c>
      <c r="H33" s="364">
        <v>283.48914</v>
      </c>
      <c r="I33" s="362">
        <v>4.25234</v>
      </c>
      <c r="J33" s="363">
        <f t="shared" si="1"/>
        <v>287.74148</v>
      </c>
      <c r="K33" s="364">
        <f>+E33+H33</f>
        <v>283.48914</v>
      </c>
      <c r="L33" s="362">
        <f>+F33+I33</f>
        <v>4.25234</v>
      </c>
      <c r="M33" s="363">
        <f>+K33+L33</f>
        <v>287.74148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90" t="s">
        <v>14</v>
      </c>
      <c r="C35" s="591"/>
      <c r="D35" s="261"/>
      <c r="E35" s="584">
        <f aca="true" t="shared" si="6" ref="E35:M35">SUM(E15:E33)</f>
        <v>32793.45668</v>
      </c>
      <c r="F35" s="586">
        <f t="shared" si="6"/>
        <v>4688.927850000001</v>
      </c>
      <c r="G35" s="588">
        <f t="shared" si="6"/>
        <v>37482.38453</v>
      </c>
      <c r="H35" s="584">
        <f t="shared" si="6"/>
        <v>597780.0731099999</v>
      </c>
      <c r="I35" s="586">
        <f t="shared" si="6"/>
        <v>73509.7507</v>
      </c>
      <c r="J35" s="588">
        <f t="shared" si="6"/>
        <v>671289.82381</v>
      </c>
      <c r="K35" s="584">
        <f t="shared" si="6"/>
        <v>630573.52979</v>
      </c>
      <c r="L35" s="586">
        <f t="shared" si="6"/>
        <v>78198.67855000001</v>
      </c>
      <c r="M35" s="588">
        <f t="shared" si="6"/>
        <v>708772.2083399999</v>
      </c>
    </row>
    <row r="36" spans="2:13" ht="15" customHeight="1">
      <c r="B36" s="592"/>
      <c r="C36" s="593"/>
      <c r="D36" s="262"/>
      <c r="E36" s="585"/>
      <c r="F36" s="587"/>
      <c r="G36" s="589"/>
      <c r="H36" s="585"/>
      <c r="I36" s="587"/>
      <c r="J36" s="589"/>
      <c r="K36" s="585"/>
      <c r="L36" s="587"/>
      <c r="M36" s="589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343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344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268</v>
      </c>
      <c r="C47" s="138"/>
      <c r="D47" s="138"/>
      <c r="L47" s="75"/>
      <c r="M47" s="285"/>
      <c r="N47" s="315">
        <f>+Portada!I34</f>
        <v>3.707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junio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97" t="s">
        <v>95</v>
      </c>
      <c r="C53" s="598"/>
      <c r="D53" s="165"/>
      <c r="E53" s="594" t="s">
        <v>93</v>
      </c>
      <c r="F53" s="595"/>
      <c r="G53" s="596"/>
      <c r="H53" s="594" t="s">
        <v>94</v>
      </c>
      <c r="I53" s="595"/>
      <c r="J53" s="596"/>
      <c r="K53" s="594" t="s">
        <v>31</v>
      </c>
      <c r="L53" s="595"/>
      <c r="M53" s="596"/>
    </row>
    <row r="54" spans="2:13" ht="19.5" customHeight="1">
      <c r="B54" s="599"/>
      <c r="C54" s="600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4">
        <v>2022</v>
      </c>
      <c r="C56" s="484" t="e">
        <f>+#REF!+1</f>
        <v>#REF!</v>
      </c>
      <c r="D56" s="497" t="s">
        <v>329</v>
      </c>
      <c r="E56" s="364">
        <f aca="true" t="shared" si="7" ref="E56:F74">ROUND(+E15*$N$47,5)</f>
        <v>10235.64129</v>
      </c>
      <c r="F56" s="362">
        <f t="shared" si="7"/>
        <v>1917.90449</v>
      </c>
      <c r="G56" s="363">
        <f aca="true" t="shared" si="8" ref="G56:G74">+F56+E56</f>
        <v>12153.54578</v>
      </c>
      <c r="H56" s="364">
        <f aca="true" t="shared" si="9" ref="H56:I74">ROUND(+H15*$N$47,5)</f>
        <v>323541.25849</v>
      </c>
      <c r="I56" s="362">
        <f t="shared" si="9"/>
        <v>40224.99</v>
      </c>
      <c r="J56" s="363">
        <f aca="true" t="shared" si="10" ref="J56:J73">+H56+I56</f>
        <v>363766.24848999997</v>
      </c>
      <c r="K56" s="364">
        <f aca="true" t="shared" si="11" ref="K56:K65">+E56+H56</f>
        <v>333776.89978</v>
      </c>
      <c r="L56" s="362">
        <f aca="true" t="shared" si="12" ref="L56:L65">+F56+I56</f>
        <v>42142.89449</v>
      </c>
      <c r="M56" s="363">
        <f aca="true" t="shared" si="13" ref="M56:M73">+K56+L56</f>
        <v>375919.79426999995</v>
      </c>
      <c r="P56" s="154"/>
    </row>
    <row r="57" spans="2:16" ht="15.75">
      <c r="B57" s="484">
        <f aca="true" t="shared" si="14" ref="B57:B74">+B56+1</f>
        <v>2023</v>
      </c>
      <c r="C57" s="484" t="e">
        <f aca="true" t="shared" si="15" ref="C57:C73">+C56+1</f>
        <v>#REF!</v>
      </c>
      <c r="D57" s="167"/>
      <c r="E57" s="364">
        <f t="shared" si="7"/>
        <v>19378.57452</v>
      </c>
      <c r="F57" s="362">
        <f t="shared" si="7"/>
        <v>4240.16143</v>
      </c>
      <c r="G57" s="363">
        <f t="shared" si="8"/>
        <v>23618.73595</v>
      </c>
      <c r="H57" s="364">
        <f t="shared" si="9"/>
        <v>488353.40427</v>
      </c>
      <c r="I57" s="362">
        <f t="shared" si="9"/>
        <v>65064.62158</v>
      </c>
      <c r="J57" s="363">
        <f t="shared" si="10"/>
        <v>553418.02585</v>
      </c>
      <c r="K57" s="364">
        <f t="shared" si="11"/>
        <v>507731.97879</v>
      </c>
      <c r="L57" s="362">
        <f t="shared" si="12"/>
        <v>69304.78301</v>
      </c>
      <c r="M57" s="363">
        <f t="shared" si="13"/>
        <v>577036.7618</v>
      </c>
      <c r="P57" s="154"/>
    </row>
    <row r="58" spans="2:16" ht="15.75">
      <c r="B58" s="484">
        <f t="shared" si="14"/>
        <v>2024</v>
      </c>
      <c r="C58" s="484" t="e">
        <f t="shared" si="15"/>
        <v>#REF!</v>
      </c>
      <c r="D58" s="167"/>
      <c r="E58" s="364">
        <f t="shared" si="7"/>
        <v>16718.38717</v>
      </c>
      <c r="F58" s="362">
        <f t="shared" si="7"/>
        <v>3612.89836</v>
      </c>
      <c r="G58" s="363">
        <f t="shared" si="8"/>
        <v>20331.28553</v>
      </c>
      <c r="H58" s="364">
        <f t="shared" si="9"/>
        <v>409708.03194</v>
      </c>
      <c r="I58" s="362">
        <f t="shared" si="9"/>
        <v>51061.47871</v>
      </c>
      <c r="J58" s="363">
        <f t="shared" si="10"/>
        <v>460769.51065</v>
      </c>
      <c r="K58" s="364">
        <f t="shared" si="11"/>
        <v>426426.41911</v>
      </c>
      <c r="L58" s="362">
        <f t="shared" si="12"/>
        <v>54674.37707</v>
      </c>
      <c r="M58" s="363">
        <f t="shared" si="13"/>
        <v>481100.79618</v>
      </c>
      <c r="P58" s="154"/>
    </row>
    <row r="59" spans="2:16" ht="15.75">
      <c r="B59" s="484">
        <f t="shared" si="14"/>
        <v>2025</v>
      </c>
      <c r="C59" s="484" t="e">
        <f t="shared" si="15"/>
        <v>#REF!</v>
      </c>
      <c r="D59" s="167"/>
      <c r="E59" s="364">
        <f t="shared" si="7"/>
        <v>16718.38717</v>
      </c>
      <c r="F59" s="362">
        <f t="shared" si="7"/>
        <v>2879.64457</v>
      </c>
      <c r="G59" s="363">
        <f t="shared" si="8"/>
        <v>19598.031740000002</v>
      </c>
      <c r="H59" s="364">
        <f t="shared" si="9"/>
        <v>161038.868</v>
      </c>
      <c r="I59" s="362">
        <f t="shared" si="9"/>
        <v>39584.7038</v>
      </c>
      <c r="J59" s="363">
        <f t="shared" si="10"/>
        <v>200623.57179999998</v>
      </c>
      <c r="K59" s="364">
        <f t="shared" si="11"/>
        <v>177757.25517</v>
      </c>
      <c r="L59" s="362">
        <f t="shared" si="12"/>
        <v>42464.34837</v>
      </c>
      <c r="M59" s="363">
        <f t="shared" si="13"/>
        <v>220221.60353999998</v>
      </c>
      <c r="P59" s="154"/>
    </row>
    <row r="60" spans="2:16" ht="15.75">
      <c r="B60" s="484">
        <f t="shared" si="14"/>
        <v>2026</v>
      </c>
      <c r="C60" s="484" t="e">
        <f t="shared" si="15"/>
        <v>#REF!</v>
      </c>
      <c r="D60" s="167"/>
      <c r="E60" s="364">
        <f t="shared" si="7"/>
        <v>16718.38717</v>
      </c>
      <c r="F60" s="362">
        <f t="shared" si="7"/>
        <v>2195.42463</v>
      </c>
      <c r="G60" s="363">
        <f t="shared" si="8"/>
        <v>18913.811800000003</v>
      </c>
      <c r="H60" s="364">
        <f t="shared" si="9"/>
        <v>500338.18769</v>
      </c>
      <c r="I60" s="362">
        <f t="shared" si="9"/>
        <v>36999.67958</v>
      </c>
      <c r="J60" s="363">
        <f t="shared" si="10"/>
        <v>537337.86727</v>
      </c>
      <c r="K60" s="364">
        <f t="shared" si="11"/>
        <v>517056.57486</v>
      </c>
      <c r="L60" s="362">
        <f t="shared" si="12"/>
        <v>39195.104210000005</v>
      </c>
      <c r="M60" s="363">
        <f t="shared" si="13"/>
        <v>556251.67907</v>
      </c>
      <c r="P60" s="154"/>
    </row>
    <row r="61" spans="2:16" ht="15.75">
      <c r="B61" s="484">
        <f t="shared" si="14"/>
        <v>2027</v>
      </c>
      <c r="C61" s="484" t="e">
        <f t="shared" si="15"/>
        <v>#REF!</v>
      </c>
      <c r="D61" s="167"/>
      <c r="E61" s="364">
        <f t="shared" si="7"/>
        <v>16718.38717</v>
      </c>
      <c r="F61" s="362">
        <f t="shared" si="7"/>
        <v>1520.33619</v>
      </c>
      <c r="G61" s="363">
        <f t="shared" si="8"/>
        <v>18238.723360000004</v>
      </c>
      <c r="H61" s="364">
        <f t="shared" si="9"/>
        <v>64891.85543</v>
      </c>
      <c r="I61" s="362">
        <f t="shared" si="9"/>
        <v>8405.00654</v>
      </c>
      <c r="J61" s="363">
        <f t="shared" si="10"/>
        <v>73296.86197</v>
      </c>
      <c r="K61" s="364">
        <f t="shared" si="11"/>
        <v>81610.2426</v>
      </c>
      <c r="L61" s="362">
        <f t="shared" si="12"/>
        <v>9925.34273</v>
      </c>
      <c r="M61" s="363">
        <f t="shared" si="13"/>
        <v>91535.58533</v>
      </c>
      <c r="P61" s="154"/>
    </row>
    <row r="62" spans="2:16" ht="15.75">
      <c r="B62" s="484">
        <f t="shared" si="14"/>
        <v>2028</v>
      </c>
      <c r="C62" s="484" t="e">
        <f t="shared" si="15"/>
        <v>#REF!</v>
      </c>
      <c r="D62" s="167"/>
      <c r="E62" s="364">
        <f t="shared" si="7"/>
        <v>16718.38717</v>
      </c>
      <c r="F62" s="362">
        <f t="shared" si="7"/>
        <v>845.76065</v>
      </c>
      <c r="G62" s="363">
        <f t="shared" si="8"/>
        <v>17564.147820000002</v>
      </c>
      <c r="H62" s="364">
        <f t="shared" si="9"/>
        <v>57529.56808</v>
      </c>
      <c r="I62" s="362">
        <f t="shared" si="9"/>
        <v>6808.78298</v>
      </c>
      <c r="J62" s="363">
        <f t="shared" si="10"/>
        <v>64338.35106</v>
      </c>
      <c r="K62" s="364">
        <f t="shared" si="11"/>
        <v>74247.95525</v>
      </c>
      <c r="L62" s="362">
        <f t="shared" si="12"/>
        <v>7654.54363</v>
      </c>
      <c r="M62" s="363">
        <f t="shared" si="13"/>
        <v>81902.49888</v>
      </c>
      <c r="P62" s="154"/>
    </row>
    <row r="63" spans="2:16" ht="15.75">
      <c r="B63" s="484">
        <f t="shared" si="14"/>
        <v>2029</v>
      </c>
      <c r="C63" s="484" t="e">
        <f t="shared" si="15"/>
        <v>#REF!</v>
      </c>
      <c r="D63" s="167"/>
      <c r="E63" s="364">
        <f t="shared" si="7"/>
        <v>8359.19225</v>
      </c>
      <c r="F63" s="362">
        <f t="shared" si="7"/>
        <v>169.72522</v>
      </c>
      <c r="G63" s="363">
        <f>+F63+E63</f>
        <v>8528.91747</v>
      </c>
      <c r="H63" s="364">
        <f t="shared" si="9"/>
        <v>52995.14889</v>
      </c>
      <c r="I63" s="362">
        <f t="shared" si="9"/>
        <v>5177.25229</v>
      </c>
      <c r="J63" s="363">
        <f t="shared" si="10"/>
        <v>58172.40118</v>
      </c>
      <c r="K63" s="364">
        <f t="shared" si="11"/>
        <v>61354.34114</v>
      </c>
      <c r="L63" s="362">
        <f t="shared" si="12"/>
        <v>5346.977510000001</v>
      </c>
      <c r="M63" s="363">
        <f t="shared" si="13"/>
        <v>66701.31865</v>
      </c>
      <c r="P63" s="154"/>
    </row>
    <row r="64" spans="2:16" ht="15.75">
      <c r="B64" s="484">
        <f t="shared" si="14"/>
        <v>2030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49626.10529</v>
      </c>
      <c r="I64" s="362">
        <f t="shared" si="9"/>
        <v>4079.28878</v>
      </c>
      <c r="J64" s="363">
        <f t="shared" si="10"/>
        <v>53705.39407</v>
      </c>
      <c r="K64" s="364">
        <f t="shared" si="11"/>
        <v>49626.10529</v>
      </c>
      <c r="L64" s="362">
        <f t="shared" si="12"/>
        <v>4079.28878</v>
      </c>
      <c r="M64" s="363">
        <f t="shared" si="13"/>
        <v>53705.39407</v>
      </c>
      <c r="P64" s="154"/>
    </row>
    <row r="65" spans="2:16" ht="15.75">
      <c r="B65" s="484">
        <f t="shared" si="14"/>
        <v>2031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31989.65766</v>
      </c>
      <c r="I65" s="362">
        <f t="shared" si="9"/>
        <v>3098.19828</v>
      </c>
      <c r="J65" s="363">
        <f t="shared" si="10"/>
        <v>35087.85594</v>
      </c>
      <c r="K65" s="364">
        <f t="shared" si="11"/>
        <v>31989.65766</v>
      </c>
      <c r="L65" s="362">
        <f t="shared" si="12"/>
        <v>3098.19828</v>
      </c>
      <c r="M65" s="363">
        <f t="shared" si="13"/>
        <v>35087.85594</v>
      </c>
      <c r="P65" s="154"/>
    </row>
    <row r="66" spans="2:16" ht="15.75">
      <c r="B66" s="484">
        <f t="shared" si="14"/>
        <v>2032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24656.5672</v>
      </c>
      <c r="I66" s="362">
        <f t="shared" si="9"/>
        <v>9226.12154</v>
      </c>
      <c r="J66" s="363">
        <f t="shared" si="10"/>
        <v>33882.68874</v>
      </c>
      <c r="K66" s="364">
        <f aca="true" t="shared" si="16" ref="K66:K73">+E66+H66</f>
        <v>24656.5672</v>
      </c>
      <c r="L66" s="362">
        <f aca="true" t="shared" si="17" ref="L66:L73">+F66+I66</f>
        <v>9226.12154</v>
      </c>
      <c r="M66" s="363">
        <f t="shared" si="13"/>
        <v>33882.68874</v>
      </c>
      <c r="P66" s="154"/>
    </row>
    <row r="67" spans="2:16" ht="15.75">
      <c r="B67" s="484">
        <f t="shared" si="14"/>
        <v>2033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19747.84191</v>
      </c>
      <c r="I67" s="362">
        <f t="shared" si="9"/>
        <v>1222.28524</v>
      </c>
      <c r="J67" s="363">
        <f t="shared" si="10"/>
        <v>20970.12715</v>
      </c>
      <c r="K67" s="364">
        <f t="shared" si="16"/>
        <v>19747.84191</v>
      </c>
      <c r="L67" s="362">
        <f t="shared" si="17"/>
        <v>1222.28524</v>
      </c>
      <c r="M67" s="363">
        <f t="shared" si="13"/>
        <v>20970.12715</v>
      </c>
      <c r="P67" s="154"/>
    </row>
    <row r="68" spans="2:16" ht="15.75">
      <c r="B68" s="484">
        <f t="shared" si="14"/>
        <v>2034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11917.14924</v>
      </c>
      <c r="I68" s="362">
        <f t="shared" si="9"/>
        <v>805.46512</v>
      </c>
      <c r="J68" s="363">
        <f t="shared" si="10"/>
        <v>12722.614360000001</v>
      </c>
      <c r="K68" s="364">
        <f t="shared" si="16"/>
        <v>11917.14924</v>
      </c>
      <c r="L68" s="362">
        <f t="shared" si="17"/>
        <v>805.46512</v>
      </c>
      <c r="M68" s="363">
        <f t="shared" si="13"/>
        <v>12722.614360000001</v>
      </c>
      <c r="P68" s="154"/>
    </row>
    <row r="69" spans="2:16" ht="15.75">
      <c r="B69" s="484">
        <f t="shared" si="14"/>
        <v>2035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12454.9654</v>
      </c>
      <c r="I69" s="362">
        <f t="shared" si="9"/>
        <v>426.80863</v>
      </c>
      <c r="J69" s="363">
        <f t="shared" si="10"/>
        <v>12881.774029999999</v>
      </c>
      <c r="K69" s="364">
        <f t="shared" si="16"/>
        <v>12454.9654</v>
      </c>
      <c r="L69" s="362">
        <f t="shared" si="17"/>
        <v>426.80863</v>
      </c>
      <c r="M69" s="363">
        <f t="shared" si="13"/>
        <v>12881.774029999999</v>
      </c>
      <c r="P69" s="154"/>
    </row>
    <row r="70" spans="2:16" ht="15.75">
      <c r="B70" s="484">
        <f t="shared" si="14"/>
        <v>2036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2549.65043</v>
      </c>
      <c r="I70" s="362">
        <f t="shared" si="9"/>
        <v>126.80183</v>
      </c>
      <c r="J70" s="363">
        <f t="shared" si="10"/>
        <v>2676.45226</v>
      </c>
      <c r="K70" s="364">
        <f t="shared" si="16"/>
        <v>2549.65043</v>
      </c>
      <c r="L70" s="362">
        <f t="shared" si="17"/>
        <v>126.80183</v>
      </c>
      <c r="M70" s="363">
        <f t="shared" si="13"/>
        <v>2676.45226</v>
      </c>
      <c r="P70" s="154"/>
    </row>
    <row r="71" spans="2:16" ht="15.75">
      <c r="B71" s="484">
        <f t="shared" si="14"/>
        <v>2037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1265.34137</v>
      </c>
      <c r="I71" s="362">
        <f t="shared" si="9"/>
        <v>78.81705</v>
      </c>
      <c r="J71" s="363">
        <f t="shared" si="10"/>
        <v>1344.1584200000002</v>
      </c>
      <c r="K71" s="364">
        <f t="shared" si="16"/>
        <v>1265.34137</v>
      </c>
      <c r="L71" s="362">
        <f t="shared" si="17"/>
        <v>78.81705</v>
      </c>
      <c r="M71" s="363">
        <f t="shared" si="13"/>
        <v>1344.1584200000002</v>
      </c>
      <c r="P71" s="154"/>
    </row>
    <row r="72" spans="2:16" ht="15.75">
      <c r="B72" s="484">
        <f t="shared" si="14"/>
        <v>2038</v>
      </c>
      <c r="C72" s="484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1265.34137</v>
      </c>
      <c r="I72" s="362">
        <f t="shared" si="9"/>
        <v>57.79917</v>
      </c>
      <c r="J72" s="363">
        <f t="shared" si="10"/>
        <v>1323.14054</v>
      </c>
      <c r="K72" s="364">
        <f t="shared" si="16"/>
        <v>1265.34137</v>
      </c>
      <c r="L72" s="362">
        <f t="shared" si="17"/>
        <v>57.79917</v>
      </c>
      <c r="M72" s="363">
        <f t="shared" si="13"/>
        <v>1323.14054</v>
      </c>
      <c r="P72" s="154"/>
    </row>
    <row r="73" spans="2:16" ht="15.75">
      <c r="B73" s="484">
        <f t="shared" si="14"/>
        <v>2039</v>
      </c>
      <c r="C73" s="484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1050.89409</v>
      </c>
      <c r="I73" s="362">
        <f t="shared" si="9"/>
        <v>36.7813</v>
      </c>
      <c r="J73" s="363">
        <f t="shared" si="10"/>
        <v>1087.67539</v>
      </c>
      <c r="K73" s="364">
        <f t="shared" si="16"/>
        <v>1050.89409</v>
      </c>
      <c r="L73" s="362">
        <f t="shared" si="17"/>
        <v>36.7813</v>
      </c>
      <c r="M73" s="363">
        <f t="shared" si="13"/>
        <v>1087.67539</v>
      </c>
      <c r="P73" s="154"/>
    </row>
    <row r="74" spans="2:16" ht="15.75">
      <c r="B74" s="484">
        <f t="shared" si="14"/>
        <v>2040</v>
      </c>
      <c r="C74" s="484"/>
      <c r="D74" s="167"/>
      <c r="E74" s="364">
        <f t="shared" si="7"/>
        <v>0</v>
      </c>
      <c r="F74" s="362">
        <f t="shared" si="7"/>
        <v>0</v>
      </c>
      <c r="G74" s="363">
        <f t="shared" si="8"/>
        <v>0</v>
      </c>
      <c r="H74" s="364">
        <f t="shared" si="9"/>
        <v>1050.89424</v>
      </c>
      <c r="I74" s="362">
        <f t="shared" si="9"/>
        <v>15.76342</v>
      </c>
      <c r="J74" s="363">
        <f>+H74+I74</f>
        <v>1066.65766</v>
      </c>
      <c r="K74" s="364">
        <f>+E74+H74</f>
        <v>1050.89424</v>
      </c>
      <c r="L74" s="362">
        <f>+F74+I74</f>
        <v>15.76342</v>
      </c>
      <c r="M74" s="363">
        <f>+K74+L74</f>
        <v>1066.65766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90" t="s">
        <v>14</v>
      </c>
      <c r="C76" s="591"/>
      <c r="D76" s="163"/>
      <c r="E76" s="584">
        <f aca="true" t="shared" si="18" ref="E76:M76">SUM(E56:E74)</f>
        <v>121565.34391</v>
      </c>
      <c r="F76" s="586">
        <f t="shared" si="18"/>
        <v>17381.85554</v>
      </c>
      <c r="G76" s="588">
        <f t="shared" si="18"/>
        <v>138947.19945000001</v>
      </c>
      <c r="H76" s="584">
        <f t="shared" si="18"/>
        <v>2215970.73099</v>
      </c>
      <c r="I76" s="586">
        <f t="shared" si="18"/>
        <v>272500.64583999995</v>
      </c>
      <c r="J76" s="588">
        <f t="shared" si="18"/>
        <v>2488471.3768300004</v>
      </c>
      <c r="K76" s="584">
        <f t="shared" si="18"/>
        <v>2337536.0749</v>
      </c>
      <c r="L76" s="586">
        <f t="shared" si="18"/>
        <v>289882.50138</v>
      </c>
      <c r="M76" s="588">
        <f t="shared" si="18"/>
        <v>2627418.5762800006</v>
      </c>
      <c r="P76" s="154"/>
    </row>
    <row r="77" spans="2:16" ht="15" customHeight="1">
      <c r="B77" s="592"/>
      <c r="C77" s="593"/>
      <c r="D77" s="164"/>
      <c r="E77" s="585"/>
      <c r="F77" s="587"/>
      <c r="G77" s="589"/>
      <c r="H77" s="585"/>
      <c r="I77" s="587"/>
      <c r="J77" s="589"/>
      <c r="K77" s="585"/>
      <c r="L77" s="587"/>
      <c r="M77" s="589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343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344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263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31 DE MAYO DE 2022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264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44712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265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231</v>
      </c>
      <c r="E23" s="6"/>
      <c r="F23" s="6"/>
      <c r="G23" s="6"/>
    </row>
    <row r="24" spans="1:7" ht="16.5" customHeight="1">
      <c r="A24" s="6"/>
      <c r="B24" s="10"/>
      <c r="C24" s="10"/>
      <c r="D24" s="6" t="s">
        <v>232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44742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3.707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263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31 DE MAYO DE 2022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672.3346703600001</v>
      </c>
      <c r="D13" s="373">
        <f>('DGRGL-C1'!D18+'DGRGL-C1'!D46)/1000</f>
        <v>2492.3446230300005</v>
      </c>
      <c r="E13" s="446">
        <f>+D13/$D$15</f>
        <v>0.9761939948185947</v>
      </c>
      <c r="F13" s="122"/>
      <c r="G13" s="121" t="s">
        <v>30</v>
      </c>
      <c r="H13" s="371">
        <f>(+'DGRGL-C3'!C19+'DGRGL-C3'!C45)/1000</f>
        <v>688.73059446</v>
      </c>
      <c r="I13" s="371">
        <f>(+'DGRGL-C3'!D19+'DGRGL-C3'!D45)/1000</f>
        <v>2553.1243136700004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16.3959241</v>
      </c>
      <c r="D14" s="373">
        <f>+'DGRGL-C1'!D15/1000</f>
        <v>60.77969064</v>
      </c>
      <c r="E14" s="446">
        <f>+D14/$D$15</f>
        <v>0.023806005181405347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688.7305944600001</v>
      </c>
      <c r="D15" s="374">
        <f>+D14+D13</f>
        <v>2553.1243136700004</v>
      </c>
      <c r="E15" s="447">
        <f>SUM(E13:E14)</f>
        <v>1</v>
      </c>
      <c r="F15" s="124"/>
      <c r="G15" s="123" t="s">
        <v>31</v>
      </c>
      <c r="H15" s="372">
        <f>+H14+H13</f>
        <v>688.73059446</v>
      </c>
      <c r="I15" s="372">
        <f>+I14+I13</f>
        <v>2553.1243136700004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414.37910025</v>
      </c>
      <c r="D20" s="373">
        <f>('DGRGL-C2'!D15+'DGRGL-C2'!D20)/1000</f>
        <v>1536.1033246299999</v>
      </c>
      <c r="E20" s="446">
        <f>+D20/$D$23</f>
        <v>0.6016562986789786</v>
      </c>
      <c r="F20" s="122"/>
      <c r="G20" s="390" t="s">
        <v>165</v>
      </c>
      <c r="H20" s="379">
        <f>(+'DGRGL-C5'!C19+'DGRGL-C5'!C44+'DGRGL-C5'!C57)/1000</f>
        <v>562.32939997</v>
      </c>
      <c r="I20" s="379">
        <f>(+'DGRGL-C5'!D19+'DGRGL-C5'!D44+'DGRGL-C5'!D57)/1000</f>
        <v>2084.55508569</v>
      </c>
      <c r="J20" s="448">
        <f aca="true" t="shared" si="0" ref="J20:J28">+I20/$I$29</f>
        <v>0.8164722236707489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272.01164157000005</v>
      </c>
      <c r="D21" s="373">
        <f>('DGRGL-C2'!D16+'DGRGL-C2'!D21)/1000</f>
        <v>1008.3471552999999</v>
      </c>
      <c r="E21" s="446">
        <f>+D21/$D$23</f>
        <v>0.3949463603871865</v>
      </c>
      <c r="F21" s="122"/>
      <c r="G21" s="390" t="s">
        <v>277</v>
      </c>
      <c r="H21" s="379">
        <f>(+'DGRGL-C5'!C34)/1000</f>
        <v>67.87037329</v>
      </c>
      <c r="I21" s="379">
        <f>(+'DGRGL-C5'!D34)/1000</f>
        <v>251.59547379</v>
      </c>
      <c r="J21" s="448">
        <f t="shared" si="0"/>
        <v>0.0985441533116509</v>
      </c>
      <c r="M21" s="232"/>
      <c r="N21" s="233"/>
      <c r="O21" s="54"/>
    </row>
    <row r="22" spans="2:15" ht="19.5" customHeight="1">
      <c r="B22" s="121" t="s">
        <v>259</v>
      </c>
      <c r="C22" s="373">
        <f>('DGRGL-C2'!C17+'DGRGL-C2'!C22)/1000</f>
        <v>2.33985264</v>
      </c>
      <c r="D22" s="373">
        <f>('DGRGL-C2'!D17+'DGRGL-C2'!D22)/1000</f>
        <v>8.67383374</v>
      </c>
      <c r="E22" s="446">
        <f>+D22/$D$23</f>
        <v>0.003397340933834811</v>
      </c>
      <c r="F22" s="124"/>
      <c r="G22" s="390" t="s">
        <v>233</v>
      </c>
      <c r="H22" s="379">
        <f>+'DGRGL-C5'!C35/1000</f>
        <v>26.57890712</v>
      </c>
      <c r="I22" s="379">
        <f>+'DGRGL-C5'!D35/1000</f>
        <v>98.52800869000001</v>
      </c>
      <c r="J22" s="448">
        <f t="shared" si="0"/>
        <v>0.038591152088622925</v>
      </c>
      <c r="M22" s="234"/>
      <c r="N22" s="230"/>
      <c r="O22" s="54"/>
    </row>
    <row r="23" spans="2:15" ht="25.5">
      <c r="B23" s="123" t="s">
        <v>31</v>
      </c>
      <c r="C23" s="374">
        <f>+C21+C20+C22</f>
        <v>688.7305944600001</v>
      </c>
      <c r="D23" s="374">
        <f>+D21+D20+D22</f>
        <v>2553.12431367</v>
      </c>
      <c r="E23" s="447">
        <f>+E21+E20+E22</f>
        <v>1</v>
      </c>
      <c r="F23" s="124"/>
      <c r="G23" s="231" t="s">
        <v>166</v>
      </c>
      <c r="H23" s="379">
        <f>+'DGRGL-C5'!C28/1000</f>
        <v>15.7848272</v>
      </c>
      <c r="I23" s="379">
        <f>+'DGRGL-C5'!D28/1000</f>
        <v>58.51435443</v>
      </c>
      <c r="J23" s="448">
        <f t="shared" si="0"/>
        <v>0.022918725154392607</v>
      </c>
      <c r="M23" s="230"/>
      <c r="N23" s="230"/>
      <c r="O23" s="54"/>
    </row>
    <row r="24" spans="2:15" ht="19.5" customHeight="1">
      <c r="B24" s="117" t="s">
        <v>243</v>
      </c>
      <c r="C24" s="289"/>
      <c r="D24" s="480"/>
      <c r="E24" s="290"/>
      <c r="F24" s="124"/>
      <c r="G24" s="390" t="s">
        <v>152</v>
      </c>
      <c r="H24" s="379">
        <f>(+'DGRGL-C5'!C41+'DGRGL-C5'!C101)/1000</f>
        <v>7.9400900000000005</v>
      </c>
      <c r="I24" s="379">
        <f>(+'DGRGL-C5'!D41+'DGRGL-C5'!D101)/1000</f>
        <v>29.43391363</v>
      </c>
      <c r="J24" s="448">
        <f t="shared" si="0"/>
        <v>0.011528586161043637</v>
      </c>
      <c r="M24" s="230"/>
      <c r="N24" s="230"/>
      <c r="O24" s="54"/>
    </row>
    <row r="25" spans="6:15" ht="19.5" customHeight="1">
      <c r="F25" s="124"/>
      <c r="G25" s="390" t="s">
        <v>279</v>
      </c>
      <c r="H25" s="379">
        <f>(+'DGRGL-C5'!C36+'DGRGL-C5'!C97)/1000</f>
        <v>3.8337748400000002</v>
      </c>
      <c r="I25" s="379">
        <f>(+'DGRGL-C5'!D36+'DGRGL-C5'!D97)/1000</f>
        <v>14.21180334</v>
      </c>
      <c r="J25" s="448">
        <f t="shared" si="0"/>
        <v>0.005566436097101428</v>
      </c>
      <c r="M25" s="230"/>
      <c r="N25" s="230"/>
      <c r="O25" s="54"/>
    </row>
    <row r="26" spans="2:15" ht="19.5" customHeight="1">
      <c r="B26" s="517" t="s">
        <v>33</v>
      </c>
      <c r="C26" s="518"/>
      <c r="D26" s="518"/>
      <c r="E26" s="519"/>
      <c r="F26" s="124"/>
      <c r="G26" s="390" t="s">
        <v>157</v>
      </c>
      <c r="H26" s="379">
        <f>(+'DGRGL-C5'!C37+'DGRGL-C5'!C96)/1000</f>
        <v>3.7505905000000004</v>
      </c>
      <c r="I26" s="379">
        <f>(+'DGRGL-C5'!D37+'DGRGL-C5'!D96)/1000</f>
        <v>13.90343898</v>
      </c>
      <c r="J26" s="448">
        <f t="shared" si="0"/>
        <v>0.005445656878342299</v>
      </c>
      <c r="M26" s="230"/>
      <c r="N26" s="230"/>
      <c r="O26" s="54"/>
    </row>
    <row r="27" spans="2:16" ht="25.5">
      <c r="B27" s="120"/>
      <c r="C27" s="375" t="s">
        <v>13</v>
      </c>
      <c r="D27" s="375" t="s">
        <v>133</v>
      </c>
      <c r="E27" s="378" t="s">
        <v>26</v>
      </c>
      <c r="F27" s="116"/>
      <c r="G27" s="231" t="s">
        <v>169</v>
      </c>
      <c r="H27" s="379">
        <f>+'DGRGL-C5'!C29/1000</f>
        <v>0.6110969</v>
      </c>
      <c r="I27" s="379">
        <f>+'DGRGL-C5'!D29/1000</f>
        <v>2.26533621</v>
      </c>
      <c r="J27" s="448">
        <f t="shared" si="0"/>
        <v>0.0008872800270127395</v>
      </c>
      <c r="M27" s="232"/>
      <c r="N27" s="230"/>
      <c r="O27" s="54"/>
      <c r="P27" s="55"/>
    </row>
    <row r="28" spans="2:16" ht="19.5" customHeight="1">
      <c r="B28" s="121" t="s">
        <v>266</v>
      </c>
      <c r="C28" s="371">
        <f>(+'DGRGL-C5'!C19+'DGRGL-C5'!C44+'DGRGL-C5'!C56)/1000</f>
        <v>562.32939997</v>
      </c>
      <c r="D28" s="371">
        <f>('DGRGL-C5'!D19+'DGRGL-C5'!D44+'DGRGL-C5'!D56)/1000</f>
        <v>2084.55508569</v>
      </c>
      <c r="E28" s="446">
        <f>+C28/$C$31</f>
        <v>0.8164722236724434</v>
      </c>
      <c r="F28" s="119"/>
      <c r="G28" s="390" t="s">
        <v>219</v>
      </c>
      <c r="H28" s="379">
        <f>+'DGRGL-C5'!C38/1000</f>
        <v>0.03153464</v>
      </c>
      <c r="I28" s="379">
        <f>+'DGRGL-C5'!D38/1000</f>
        <v>0.11689891</v>
      </c>
      <c r="J28" s="448">
        <f t="shared" si="0"/>
        <v>4.578661108434752E-05</v>
      </c>
      <c r="M28" s="230"/>
      <c r="N28" s="235"/>
      <c r="O28" s="97"/>
      <c r="P28" s="55"/>
    </row>
    <row r="29" spans="2:16" ht="19.5" customHeight="1">
      <c r="B29" s="121" t="s">
        <v>63</v>
      </c>
      <c r="C29" s="371">
        <f>(+'DGRGL-C5'!C33+'DGRGL-C5'!C40+'DGRGL-C5'!C95+'DGRGL-C5'!C100)/1000</f>
        <v>110.00527039000002</v>
      </c>
      <c r="D29" s="371">
        <f>(+'DGRGL-C5'!D33+'DGRGL-C5'!D40+'DGRGL-C5'!D95+'DGRGL-C5'!D100)/1000</f>
        <v>407.78953734</v>
      </c>
      <c r="E29" s="446">
        <f>+C29/$C$31</f>
        <v>0.15972177114659727</v>
      </c>
      <c r="F29" s="122"/>
      <c r="G29" s="123" t="s">
        <v>31</v>
      </c>
      <c r="H29" s="380">
        <f>SUM(H20:H28)</f>
        <v>688.7305944600002</v>
      </c>
      <c r="I29" s="380">
        <f>SUM(I20:I28)</f>
        <v>2553.1243136700004</v>
      </c>
      <c r="J29" s="449">
        <f>SUM(J20:J28)</f>
        <v>0.9999999999999999</v>
      </c>
      <c r="M29" s="236"/>
      <c r="N29" s="237"/>
      <c r="O29" s="54"/>
      <c r="P29" s="55"/>
    </row>
    <row r="30" spans="2:16" ht="19.5" customHeight="1">
      <c r="B30" s="121" t="s">
        <v>51</v>
      </c>
      <c r="C30" s="371">
        <f>(+'DGRGL-C5'!C27)/1000</f>
        <v>16.3959241</v>
      </c>
      <c r="D30" s="371">
        <f>(+'DGRGL-C5'!D27)/1000</f>
        <v>60.77969064</v>
      </c>
      <c r="E30" s="446">
        <f>+C30/$C$31</f>
        <v>0.023806005180959388</v>
      </c>
      <c r="F30" s="122"/>
      <c r="G30" s="117" t="s">
        <v>167</v>
      </c>
      <c r="L30" s="230"/>
      <c r="M30" s="238"/>
      <c r="N30" s="230"/>
      <c r="O30" s="54"/>
      <c r="P30" s="55"/>
    </row>
    <row r="31" spans="2:16" ht="19.5" customHeight="1">
      <c r="B31" s="123" t="s">
        <v>31</v>
      </c>
      <c r="C31" s="372">
        <f>+C28+C29+C30</f>
        <v>688.73059446</v>
      </c>
      <c r="D31" s="372">
        <f>+D28+D29+D30</f>
        <v>2553.12431367</v>
      </c>
      <c r="E31" s="447">
        <f>+E28+E29+E30</f>
        <v>1</v>
      </c>
      <c r="F31" s="122"/>
      <c r="G31" s="117" t="s">
        <v>168</v>
      </c>
      <c r="H31" s="461"/>
      <c r="I31" s="461"/>
      <c r="M31" s="238"/>
      <c r="N31" s="230"/>
      <c r="O31" s="54"/>
      <c r="P31" s="55"/>
    </row>
    <row r="32" spans="2:16" ht="19.5" customHeight="1">
      <c r="B32" s="117" t="s">
        <v>267</v>
      </c>
      <c r="C32" s="479"/>
      <c r="D32" s="481"/>
      <c r="E32" s="52"/>
      <c r="F32" s="122"/>
      <c r="L32" s="230"/>
      <c r="M32" s="238"/>
      <c r="N32" s="230"/>
      <c r="O32" s="54"/>
      <c r="P32" s="55"/>
    </row>
    <row r="33" spans="6:16" ht="19.5" customHeight="1">
      <c r="F33" s="124"/>
      <c r="L33" s="230"/>
      <c r="M33" s="238"/>
      <c r="N33" s="230"/>
      <c r="O33" s="54"/>
      <c r="P33" s="55"/>
    </row>
    <row r="34" spans="2:16" ht="19.5" customHeight="1">
      <c r="B34" s="517" t="s">
        <v>23</v>
      </c>
      <c r="C34" s="518"/>
      <c r="D34" s="518"/>
      <c r="E34" s="519"/>
      <c r="F34" s="239"/>
      <c r="L34" s="230"/>
      <c r="M34" s="240"/>
      <c r="N34" s="230"/>
      <c r="O34" s="54"/>
      <c r="P34" s="55"/>
    </row>
    <row r="35" spans="2:16" ht="19.5" customHeight="1">
      <c r="B35" s="120"/>
      <c r="C35" s="375" t="s">
        <v>13</v>
      </c>
      <c r="D35" s="375" t="s">
        <v>133</v>
      </c>
      <c r="E35" s="378" t="s">
        <v>26</v>
      </c>
      <c r="F35" s="116"/>
      <c r="G35" s="517" t="s">
        <v>62</v>
      </c>
      <c r="H35" s="518"/>
      <c r="I35" s="518"/>
      <c r="J35" s="519"/>
      <c r="L35" s="238"/>
      <c r="M35" s="241"/>
      <c r="N35" s="241"/>
      <c r="O35" s="54"/>
      <c r="P35" s="55"/>
    </row>
    <row r="36" spans="2:16" ht="19.5" customHeight="1">
      <c r="B36" s="121" t="s">
        <v>133</v>
      </c>
      <c r="C36" s="371">
        <f>(+'DGRGL-C4'!C15+'DGRGL-C4'!C58)/1000</f>
        <v>544.6084214900001</v>
      </c>
      <c r="D36" s="371">
        <f>(+'DGRGL-C4'!D15+'DGRGL-C4'!D58)/1000</f>
        <v>2018.8634184689001</v>
      </c>
      <c r="E36" s="446">
        <f>+D36/$D$40</f>
        <v>0.7907423103764758</v>
      </c>
      <c r="F36" s="119"/>
      <c r="G36" s="118"/>
      <c r="H36" s="520" t="s">
        <v>13</v>
      </c>
      <c r="I36" s="520"/>
      <c r="J36" s="521"/>
      <c r="L36" s="238"/>
      <c r="M36" s="241"/>
      <c r="N36" s="241"/>
      <c r="O36" s="54"/>
      <c r="P36" s="55"/>
    </row>
    <row r="37" spans="2:16" ht="19.5" customHeight="1">
      <c r="B37" s="121" t="s">
        <v>34</v>
      </c>
      <c r="C37" s="371">
        <f>(+'DGRGL-C4'!C29)/1000</f>
        <v>110.66156962000001</v>
      </c>
      <c r="D37" s="371">
        <f>(+'DGRGL-C4'!D29)/1000</f>
        <v>410.22243857999996</v>
      </c>
      <c r="E37" s="446">
        <f>+D37/$D$40</f>
        <v>0.16067468253847014</v>
      </c>
      <c r="F37" s="119"/>
      <c r="G37" s="391" t="s">
        <v>95</v>
      </c>
      <c r="H37" s="375" t="s">
        <v>27</v>
      </c>
      <c r="I37" s="375" t="s">
        <v>29</v>
      </c>
      <c r="J37" s="393" t="s">
        <v>31</v>
      </c>
      <c r="L37" s="238"/>
      <c r="M37" s="241"/>
      <c r="N37" s="241"/>
      <c r="O37" s="54"/>
      <c r="P37" s="55"/>
    </row>
    <row r="38" spans="2:16" ht="19.5" customHeight="1">
      <c r="B38" s="121" t="s">
        <v>35</v>
      </c>
      <c r="C38" s="371">
        <f>(+'DGRGL-C4'!C24)/1000</f>
        <v>23.23477205</v>
      </c>
      <c r="D38" s="371">
        <f>(+'DGRGL-C4'!D24)/1000</f>
        <v>86.13129999</v>
      </c>
      <c r="E38" s="446">
        <f>+D38/$D$40</f>
        <v>0.0337356467637987</v>
      </c>
      <c r="F38" s="124"/>
      <c r="G38" s="243">
        <v>2009</v>
      </c>
      <c r="H38" s="371">
        <v>71</v>
      </c>
      <c r="I38" s="371">
        <v>192</v>
      </c>
      <c r="J38" s="394">
        <f aca="true" t="shared" si="1" ref="J38:J50">+I38+H38</f>
        <v>263</v>
      </c>
      <c r="L38" s="238"/>
      <c r="M38" s="242"/>
      <c r="N38" s="230"/>
      <c r="O38" s="54"/>
      <c r="P38" s="55"/>
    </row>
    <row r="39" spans="2:16" ht="19.5" customHeight="1">
      <c r="B39" s="121" t="s">
        <v>36</v>
      </c>
      <c r="C39" s="371">
        <f>(+'DGRGL-C4'!C34)/1000</f>
        <v>10.2258313</v>
      </c>
      <c r="D39" s="371">
        <f>(+'DGRGL-C4'!D34)/1000</f>
        <v>37.907156629999996</v>
      </c>
      <c r="E39" s="446">
        <f>+D39/$D$40</f>
        <v>0.014847360321255379</v>
      </c>
      <c r="F39" s="124"/>
      <c r="G39" s="243">
        <v>2010</v>
      </c>
      <c r="H39" s="371">
        <v>72</v>
      </c>
      <c r="I39" s="371">
        <v>249</v>
      </c>
      <c r="J39" s="394">
        <f t="shared" si="1"/>
        <v>321</v>
      </c>
      <c r="L39" s="238"/>
      <c r="N39" s="117"/>
      <c r="O39" s="52"/>
      <c r="P39" s="55"/>
    </row>
    <row r="40" spans="2:16" ht="19.5" customHeight="1">
      <c r="B40" s="123" t="s">
        <v>31</v>
      </c>
      <c r="C40" s="372">
        <f>+C39+C37+C38+C36</f>
        <v>688.73059446</v>
      </c>
      <c r="D40" s="372">
        <f>+D39+D37+D38+D36</f>
        <v>2553.1243136689</v>
      </c>
      <c r="E40" s="447">
        <f>+E39+E37+E38+E36</f>
        <v>1</v>
      </c>
      <c r="F40" s="124"/>
      <c r="G40" s="243">
        <v>2011</v>
      </c>
      <c r="H40" s="371">
        <v>70</v>
      </c>
      <c r="I40" s="371">
        <v>315</v>
      </c>
      <c r="J40" s="394">
        <f t="shared" si="1"/>
        <v>385</v>
      </c>
      <c r="L40" s="238"/>
      <c r="M40" s="230"/>
      <c r="N40" s="230"/>
      <c r="O40" s="54"/>
      <c r="P40" s="55"/>
    </row>
    <row r="41" spans="2:16" ht="19.5" customHeight="1">
      <c r="B41" s="121" t="s">
        <v>38</v>
      </c>
      <c r="C41" s="371">
        <f>+C36</f>
        <v>544.6084214900001</v>
      </c>
      <c r="D41" s="371">
        <f>+D36</f>
        <v>2018.8634184689001</v>
      </c>
      <c r="E41" s="446">
        <f>+C41/$C$43</f>
        <v>0.7907423103760925</v>
      </c>
      <c r="F41" s="124"/>
      <c r="G41" s="243">
        <v>2012</v>
      </c>
      <c r="H41" s="371">
        <v>63.198</v>
      </c>
      <c r="I41" s="379">
        <v>425.85551902000003</v>
      </c>
      <c r="J41" s="394">
        <f t="shared" si="1"/>
        <v>489.05351902</v>
      </c>
      <c r="L41" s="238"/>
      <c r="N41" s="117"/>
      <c r="O41" s="52"/>
      <c r="P41" s="55"/>
    </row>
    <row r="42" spans="2:16" ht="19.5" customHeight="1">
      <c r="B42" s="121" t="s">
        <v>37</v>
      </c>
      <c r="C42" s="371">
        <f>+C38+C37+C39</f>
        <v>144.12217297</v>
      </c>
      <c r="D42" s="371">
        <f>+D38+D37+D39</f>
        <v>534.2608951999999</v>
      </c>
      <c r="E42" s="446">
        <f>+C42/$C$43</f>
        <v>0.20925768962390753</v>
      </c>
      <c r="F42" s="122"/>
      <c r="G42" s="243">
        <v>2013</v>
      </c>
      <c r="H42" s="371">
        <v>56.5285205</v>
      </c>
      <c r="I42" s="379">
        <v>591.0717845600001</v>
      </c>
      <c r="J42" s="394">
        <f t="shared" si="1"/>
        <v>647.6003050600001</v>
      </c>
      <c r="L42" s="238"/>
      <c r="N42" s="117"/>
      <c r="O42" s="52"/>
      <c r="P42" s="55"/>
    </row>
    <row r="43" spans="2:16" ht="19.5" customHeight="1">
      <c r="B43" s="123" t="s">
        <v>31</v>
      </c>
      <c r="C43" s="372">
        <f>+C42+C41</f>
        <v>688.73059446</v>
      </c>
      <c r="D43" s="372">
        <f>+D42+D41</f>
        <v>2553.1243136689</v>
      </c>
      <c r="E43" s="447">
        <f>+E42+E41</f>
        <v>1</v>
      </c>
      <c r="F43" s="122"/>
      <c r="G43" s="243">
        <v>2014</v>
      </c>
      <c r="H43" s="371">
        <v>50.26007419</v>
      </c>
      <c r="I43" s="371">
        <v>752.8751732600001</v>
      </c>
      <c r="J43" s="394">
        <f t="shared" si="1"/>
        <v>803.1352474500001</v>
      </c>
      <c r="L43" s="230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3">
        <v>2015</v>
      </c>
      <c r="H44" s="371">
        <v>44.4029874</v>
      </c>
      <c r="I44" s="371">
        <v>911.7782794100002</v>
      </c>
      <c r="J44" s="394">
        <f t="shared" si="1"/>
        <v>956.1812668100002</v>
      </c>
      <c r="L44" s="244"/>
      <c r="M44" s="245"/>
      <c r="N44" s="117"/>
      <c r="O44" s="52"/>
      <c r="P44" s="55"/>
    </row>
    <row r="45" spans="7:16" ht="19.5" customHeight="1">
      <c r="G45" s="243">
        <v>2016</v>
      </c>
      <c r="H45" s="371">
        <v>38.965713019999995</v>
      </c>
      <c r="I45" s="371">
        <v>1125.5192306200001</v>
      </c>
      <c r="J45" s="394">
        <f t="shared" si="1"/>
        <v>1164.4849436400002</v>
      </c>
      <c r="L45" s="230"/>
      <c r="M45" s="246"/>
      <c r="N45" s="230"/>
      <c r="O45" s="54"/>
      <c r="P45" s="55"/>
    </row>
    <row r="46" spans="2:16" ht="19.5" customHeight="1">
      <c r="B46" s="517" t="s">
        <v>8</v>
      </c>
      <c r="C46" s="518"/>
      <c r="D46" s="518"/>
      <c r="E46" s="519"/>
      <c r="F46" s="116"/>
      <c r="G46" s="243">
        <v>2017</v>
      </c>
      <c r="H46" s="371">
        <v>33.93910748</v>
      </c>
      <c r="I46" s="371">
        <v>695.27858884</v>
      </c>
      <c r="J46" s="394">
        <f t="shared" si="1"/>
        <v>729.21769632</v>
      </c>
      <c r="L46" s="230"/>
      <c r="M46" s="230"/>
      <c r="N46" s="230"/>
      <c r="O46" s="54"/>
      <c r="P46" s="55"/>
    </row>
    <row r="47" spans="2:16" ht="19.5" customHeight="1">
      <c r="B47" s="118"/>
      <c r="C47" s="375" t="s">
        <v>13</v>
      </c>
      <c r="D47" s="375" t="s">
        <v>133</v>
      </c>
      <c r="E47" s="378" t="s">
        <v>26</v>
      </c>
      <c r="F47" s="119"/>
      <c r="G47" s="462">
        <v>2018</v>
      </c>
      <c r="H47" s="371">
        <v>29.32455225</v>
      </c>
      <c r="I47" s="371">
        <v>1046.91136084</v>
      </c>
      <c r="J47" s="394">
        <f t="shared" si="1"/>
        <v>1076.23591309</v>
      </c>
      <c r="L47" s="230"/>
      <c r="M47" s="230"/>
      <c r="N47" s="230"/>
      <c r="O47" s="54"/>
      <c r="P47" s="55"/>
    </row>
    <row r="48" spans="2:16" ht="19.5" customHeight="1">
      <c r="B48" s="121" t="s">
        <v>47</v>
      </c>
      <c r="C48" s="371">
        <f>(+'DGRGL-C2'!C14)/1000</f>
        <v>678.54352176</v>
      </c>
      <c r="D48" s="371">
        <f>(+'DGRGL-C2'!D14)/1000</f>
        <v>2515.3608351700004</v>
      </c>
      <c r="E48" s="446">
        <f>+D48/$D$50</f>
        <v>0.9852089150936342</v>
      </c>
      <c r="F48" s="247"/>
      <c r="G48" s="462">
        <v>2019</v>
      </c>
      <c r="H48" s="371">
        <v>25.11588378</v>
      </c>
      <c r="I48" s="371">
        <v>1051.14683938</v>
      </c>
      <c r="J48" s="394">
        <f t="shared" si="1"/>
        <v>1076.2627231600002</v>
      </c>
      <c r="L48" s="230"/>
      <c r="M48" s="230"/>
      <c r="N48" s="230"/>
      <c r="O48" s="54"/>
      <c r="P48" s="55"/>
    </row>
    <row r="49" spans="2:16" ht="19.5" customHeight="1">
      <c r="B49" s="121" t="s">
        <v>46</v>
      </c>
      <c r="C49" s="371">
        <f>(+'DGRGL-C2'!C19)/1000</f>
        <v>10.1870727</v>
      </c>
      <c r="D49" s="371">
        <f>(+'DGRGL-C2'!D19)/1000</f>
        <v>37.7634785</v>
      </c>
      <c r="E49" s="446">
        <f>+D49/$D$50</f>
        <v>0.014791084906365845</v>
      </c>
      <c r="F49" s="247"/>
      <c r="G49" s="462">
        <v>2020</v>
      </c>
      <c r="H49" s="371">
        <v>21.32238415</v>
      </c>
      <c r="I49" s="371">
        <v>752.79007244</v>
      </c>
      <c r="J49" s="394">
        <f t="shared" si="1"/>
        <v>774.11245659</v>
      </c>
      <c r="L49" s="230"/>
      <c r="M49" s="230"/>
      <c r="N49" s="230"/>
      <c r="O49" s="54"/>
      <c r="P49" s="55"/>
    </row>
    <row r="50" spans="2:16" ht="19.5" customHeight="1">
      <c r="B50" s="123" t="s">
        <v>31</v>
      </c>
      <c r="C50" s="372">
        <f>+C49+C48</f>
        <v>688.73059446</v>
      </c>
      <c r="D50" s="372">
        <f>+D49+D48</f>
        <v>2553.1243136700004</v>
      </c>
      <c r="E50" s="447">
        <f>+E49+E48</f>
        <v>1</v>
      </c>
      <c r="F50" s="247"/>
      <c r="G50" s="462">
        <v>2021</v>
      </c>
      <c r="H50" s="371">
        <v>21.32238415</v>
      </c>
      <c r="I50" s="371">
        <v>752.79007244</v>
      </c>
      <c r="J50" s="394">
        <f>+I50+H50</f>
        <v>774.11245659</v>
      </c>
      <c r="L50" s="230"/>
      <c r="M50" s="230"/>
      <c r="N50" s="230"/>
      <c r="O50" s="54"/>
      <c r="P50" s="55"/>
    </row>
    <row r="51" spans="2:16" ht="19.5" customHeight="1">
      <c r="B51" s="119"/>
      <c r="C51" s="489"/>
      <c r="D51" s="489"/>
      <c r="E51" s="490"/>
      <c r="F51" s="247"/>
      <c r="G51" s="493" t="s">
        <v>346</v>
      </c>
      <c r="H51" s="392">
        <f>+C14</f>
        <v>16.3959241</v>
      </c>
      <c r="I51" s="392">
        <f>+C13</f>
        <v>672.3346703600001</v>
      </c>
      <c r="J51" s="395">
        <f>+I51+H51</f>
        <v>688.7305944600001</v>
      </c>
      <c r="L51" s="230"/>
      <c r="M51" s="230"/>
      <c r="N51" s="230"/>
      <c r="O51" s="54"/>
      <c r="P51" s="55"/>
    </row>
    <row r="52" spans="2:16" ht="19.5" customHeight="1">
      <c r="B52" s="52"/>
      <c r="C52" s="52"/>
      <c r="D52" s="52"/>
      <c r="E52" s="52"/>
      <c r="F52" s="247"/>
      <c r="G52" s="52"/>
      <c r="H52" s="52"/>
      <c r="I52" s="52"/>
      <c r="J52" s="52"/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124"/>
      <c r="L53" s="238"/>
      <c r="M53" s="248"/>
      <c r="N53" s="230"/>
      <c r="O53" s="54"/>
      <c r="P53" s="55"/>
    </row>
    <row r="54" spans="3:16" ht="19.5" customHeight="1">
      <c r="C54" s="291">
        <f>+C50-C43</f>
        <v>0</v>
      </c>
      <c r="D54" s="291">
        <f>+D50-D43</f>
        <v>1.1004885891452432E-09</v>
      </c>
      <c r="L54" s="238"/>
      <c r="M54" s="238"/>
      <c r="N54" s="230"/>
      <c r="O54" s="54"/>
      <c r="P54" s="55"/>
    </row>
    <row r="55" spans="2:16" ht="19.5" customHeight="1">
      <c r="B55" s="242"/>
      <c r="C55" s="292"/>
      <c r="D55" s="292"/>
      <c r="L55" s="238"/>
      <c r="M55" s="238"/>
      <c r="N55" s="230"/>
      <c r="O55" s="54"/>
      <c r="P55" s="55"/>
    </row>
    <row r="56" spans="3:16" ht="19.5" customHeight="1">
      <c r="C56" s="293">
        <f>+C50-C40</f>
        <v>0</v>
      </c>
      <c r="D56" s="293">
        <f>+D50-D40</f>
        <v>1.1004885891452432E-09</v>
      </c>
      <c r="L56" s="238"/>
      <c r="M56" s="238"/>
      <c r="N56" s="230"/>
      <c r="O56" s="54"/>
      <c r="P56" s="55"/>
    </row>
    <row r="57" spans="3:16" ht="25.5" customHeight="1">
      <c r="C57" s="264"/>
      <c r="D57" s="245"/>
      <c r="H57" s="276"/>
      <c r="I57" s="276"/>
      <c r="J57" s="227"/>
      <c r="L57" s="238"/>
      <c r="M57" s="238"/>
      <c r="N57" s="230"/>
      <c r="O57" s="54"/>
      <c r="P57" s="55"/>
    </row>
    <row r="58" spans="7:16" ht="19.5" customHeight="1">
      <c r="G58" s="294"/>
      <c r="H58" s="295">
        <f>+H51-C14</f>
        <v>0</v>
      </c>
      <c r="I58" s="295">
        <f>+I51-C13</f>
        <v>0</v>
      </c>
      <c r="J58" s="294"/>
      <c r="L58" s="238"/>
      <c r="M58" s="238"/>
      <c r="N58" s="230"/>
      <c r="O58" s="54"/>
      <c r="P58" s="55"/>
    </row>
    <row r="59" spans="12:16" ht="19.5" customHeight="1">
      <c r="L59" s="238"/>
      <c r="M59" s="238"/>
      <c r="N59" s="230"/>
      <c r="O59" s="54"/>
      <c r="P59" s="55"/>
    </row>
    <row r="60" spans="8:16" ht="19.5" customHeight="1">
      <c r="H60" s="249"/>
      <c r="I60" s="249"/>
      <c r="J60" s="249"/>
      <c r="L60" s="238"/>
      <c r="M60" s="238"/>
      <c r="N60" s="230"/>
      <c r="O60" s="54"/>
      <c r="P60" s="55"/>
    </row>
    <row r="61" spans="8:16" ht="19.5" customHeight="1">
      <c r="H61" s="249"/>
      <c r="I61" s="250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49"/>
      <c r="J64" s="249"/>
      <c r="L64" s="238"/>
      <c r="M64" s="238"/>
      <c r="N64" s="230"/>
      <c r="O64" s="54"/>
      <c r="P64" s="55"/>
    </row>
    <row r="65" spans="10:16" ht="19.5" customHeight="1"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2:16" ht="19.5" customHeight="1"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8:16" ht="19.5" customHeight="1">
      <c r="H70" s="251"/>
      <c r="I70" s="251"/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2:16" ht="19.5" customHeight="1">
      <c r="B72" s="252"/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0:16" ht="19.5" customHeight="1">
      <c r="J77" s="249"/>
      <c r="L77" s="238"/>
      <c r="M77" s="238"/>
      <c r="N77" s="230"/>
      <c r="O77" s="54"/>
      <c r="P77" s="55"/>
    </row>
    <row r="80" spans="8:9" ht="19.5" customHeight="1">
      <c r="H80" s="251"/>
      <c r="I80" s="251"/>
    </row>
  </sheetData>
  <sheetProtection/>
  <mergeCells count="13">
    <mergeCell ref="B46:E46"/>
    <mergeCell ref="B34:E34"/>
    <mergeCell ref="B18:E18"/>
    <mergeCell ref="G18:J18"/>
    <mergeCell ref="B26:E26"/>
    <mergeCell ref="G35:J35"/>
    <mergeCell ref="H36:J36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175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263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1" t="str">
        <f>+Indice!B7</f>
        <v>AL 31 DE MAYO DE 2022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243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267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268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336</v>
      </c>
      <c r="C9" s="329"/>
      <c r="D9" s="269"/>
      <c r="E9" s="315">
        <f>+Portada!I34</f>
        <v>3.707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16395.9241</v>
      </c>
      <c r="D15" s="316">
        <f>+D16</f>
        <v>60779.69064</v>
      </c>
      <c r="F15" s="296"/>
      <c r="G15" s="300"/>
      <c r="H15" s="300"/>
      <c r="I15" s="296"/>
    </row>
    <row r="16" spans="2:9" ht="15">
      <c r="B16" s="22" t="s">
        <v>85</v>
      </c>
      <c r="C16" s="317">
        <v>16395.9241</v>
      </c>
      <c r="D16" s="317">
        <f>ROUND(+C16*$E$9,5)</f>
        <v>60779.69064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662147.5976600001</v>
      </c>
      <c r="D18" s="316">
        <f>SUM(D19:D21)</f>
        <v>2454581.14453</v>
      </c>
      <c r="E18" s="312"/>
      <c r="F18" s="296" t="s">
        <v>121</v>
      </c>
      <c r="G18" s="299">
        <f>+C19+C48</f>
        <v>424566.17295000004</v>
      </c>
      <c r="H18" s="299">
        <f>+D19+D48</f>
        <v>1573866.80313</v>
      </c>
      <c r="I18" s="296"/>
    </row>
    <row r="19" spans="2:9" ht="15">
      <c r="B19" s="22" t="s">
        <v>91</v>
      </c>
      <c r="C19" s="317">
        <v>414379.10025</v>
      </c>
      <c r="D19" s="317">
        <f>ROUND(+C19*$E$9,5)</f>
        <v>1536103.32463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245428.64477</v>
      </c>
      <c r="D20" s="317">
        <f>ROUND(+C20*$E$9,5)</f>
        <v>909803.98616</v>
      </c>
      <c r="E20" s="467"/>
      <c r="F20" s="296"/>
      <c r="G20" s="300"/>
      <c r="H20" s="300"/>
      <c r="I20" s="296"/>
    </row>
    <row r="21" spans="2:9" ht="15">
      <c r="B21" s="22" t="s">
        <v>240</v>
      </c>
      <c r="C21" s="317">
        <v>2339.85264</v>
      </c>
      <c r="D21" s="317">
        <f>ROUND(+C21*$E$9,5)</f>
        <v>8673.83374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678543.52176</v>
      </c>
      <c r="D23" s="535">
        <f>+D18+D15</f>
        <v>2515360.8351700003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241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268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31 de mayo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10187.0727</v>
      </c>
      <c r="D46" s="319">
        <f>SUM(D47:D49)</f>
        <v>37763.4785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10187.0727</v>
      </c>
      <c r="D48" s="321">
        <f>ROUND(+C48*$E$9,5)</f>
        <v>37763.4785</v>
      </c>
    </row>
    <row r="49" spans="2:4" ht="15">
      <c r="B49" s="22" t="s">
        <v>242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10187.0727</v>
      </c>
      <c r="D51" s="543">
        <f>+D46+D44</f>
        <v>37763.4785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243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269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mayo de 2022</v>
      </c>
      <c r="C8" s="329"/>
      <c r="D8" s="269"/>
      <c r="E8" s="315">
        <f>+Portada!I34</f>
        <v>3.707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678543.52176</v>
      </c>
      <c r="D14" s="324">
        <f>SUM(D15:D17)</f>
        <v>2515360.8351700003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414379.10025</v>
      </c>
      <c r="D15" s="325">
        <f>ROUND(+C15*$E$8,5)</f>
        <v>1536103.32463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261824.56887000002</v>
      </c>
      <c r="D16" s="325">
        <f>ROUND(+C16*$E$8,5)</f>
        <v>970583.6768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242</v>
      </c>
      <c r="C17" s="465">
        <f>+'DGRGL-C1'!C21</f>
        <v>2339.85264</v>
      </c>
      <c r="D17" s="325">
        <f>ROUND(+C17*$E$8,5)</f>
        <v>8673.83374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10187.0727</v>
      </c>
      <c r="D19" s="324">
        <f>SUM(D20:D22)</f>
        <v>37763.4785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10187.0727</v>
      </c>
      <c r="D21" s="325">
        <f>ROUND(+C21*$E$8,5)</f>
        <v>37763.4785</v>
      </c>
      <c r="E21" s="307"/>
      <c r="F21" s="457"/>
      <c r="G21" s="254"/>
      <c r="I21" s="254"/>
      <c r="L21" s="255"/>
    </row>
    <row r="22" spans="2:12" ht="16.5" customHeight="1">
      <c r="B22" s="353" t="s">
        <v>242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688730.59446</v>
      </c>
      <c r="D24" s="545">
        <f>+D19+D14</f>
        <v>2553124.3136700005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243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268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mayo de 2022</v>
      </c>
      <c r="C9" s="329"/>
      <c r="D9" s="270"/>
      <c r="E9" s="315">
        <f>+Portada!I34</f>
        <v>3.707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275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678543.52176</v>
      </c>
      <c r="D19" s="330">
        <f>SUM(D20:D22)</f>
        <v>2515360.8351700003</v>
      </c>
      <c r="E19" s="113"/>
      <c r="F19" s="113"/>
    </row>
    <row r="20" spans="2:4" ht="15.75">
      <c r="B20" s="353" t="s">
        <v>89</v>
      </c>
      <c r="C20" s="465">
        <f>+'DGRGL-C1'!C19</f>
        <v>414379.10025</v>
      </c>
      <c r="D20" s="331">
        <f>ROUND(+C20*$E$9,5)</f>
        <v>1536103.32463</v>
      </c>
    </row>
    <row r="21" spans="2:4" ht="15.75">
      <c r="B21" s="353" t="s">
        <v>85</v>
      </c>
      <c r="C21" s="325">
        <f>+'DGRGL-C1'!C16+'DGRGL-C1'!C20</f>
        <v>261824.56887000002</v>
      </c>
      <c r="D21" s="331">
        <f>ROUND(+C21*$E$9,5)</f>
        <v>970583.6768</v>
      </c>
    </row>
    <row r="22" spans="2:4" ht="15.75">
      <c r="B22" s="353" t="s">
        <v>244</v>
      </c>
      <c r="C22" s="465">
        <f>+'DGRGL-C1'!C21</f>
        <v>2339.85264</v>
      </c>
      <c r="D22" s="331">
        <f>ROUND(+C22*$E$9,5)</f>
        <v>8673.83374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2">
        <f>+C19+C15</f>
        <v>678543.52176</v>
      </c>
      <c r="D24" s="552">
        <f>+D19+D15</f>
        <v>2515360.8351700003</v>
      </c>
      <c r="G24" s="177"/>
      <c r="H24" s="177"/>
    </row>
    <row r="25" spans="2:8" ht="15" customHeight="1">
      <c r="B25" s="551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245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268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31 de mayo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10187.0727</v>
      </c>
      <c r="D45" s="330">
        <f>SUM(D46:D48)</f>
        <v>37763.4785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10187.0727</v>
      </c>
      <c r="D47" s="331">
        <f>ROUND(+C47*$E$9,5)</f>
        <v>37763.4785</v>
      </c>
      <c r="E47" s="40"/>
    </row>
    <row r="48" spans="2:5" ht="15.75">
      <c r="B48" s="353" t="s">
        <v>242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2">
        <f>+C45+C43</f>
        <v>10187.0727</v>
      </c>
      <c r="D50" s="552">
        <f>+D45+D43</f>
        <v>37763.4785</v>
      </c>
    </row>
    <row r="51" spans="2:4" ht="15" customHeight="1">
      <c r="B51" s="551"/>
      <c r="C51" s="553"/>
      <c r="D51" s="553"/>
    </row>
    <row r="52" spans="2:4" ht="5.25" customHeight="1">
      <c r="B52" s="555"/>
      <c r="C52" s="555"/>
      <c r="D52" s="555"/>
    </row>
    <row r="53" spans="2:4" ht="15">
      <c r="B53" s="26" t="s">
        <v>243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268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mayo de 2022</v>
      </c>
      <c r="C9" s="329"/>
      <c r="D9" s="270"/>
      <c r="E9" s="315">
        <f>+Portada!I34</f>
        <v>3.707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276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534421.3487900001</v>
      </c>
      <c r="D15" s="335">
        <f>SUM(D16:D18)</f>
        <v>1981099.93997</v>
      </c>
      <c r="E15" s="63"/>
      <c r="G15" s="211"/>
      <c r="H15" s="211"/>
      <c r="I15" s="211"/>
    </row>
    <row r="16" spans="2:9" ht="15.75">
      <c r="B16" s="339" t="s">
        <v>90</v>
      </c>
      <c r="C16" s="482">
        <v>286652.85138</v>
      </c>
      <c r="D16" s="331">
        <f>ROUND(+C16*$E$9,5)</f>
        <v>1062622.12007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245428.64477</v>
      </c>
      <c r="D17" s="331">
        <f>ROUND(+C17*$E$9,5)</f>
        <v>909803.98616</v>
      </c>
      <c r="E17" s="451"/>
      <c r="F17" s="453"/>
      <c r="G17" s="213"/>
      <c r="H17" s="211"/>
      <c r="I17" s="211"/>
    </row>
    <row r="18" spans="2:9" ht="15.75">
      <c r="B18" s="339" t="s">
        <v>246</v>
      </c>
      <c r="C18" s="482">
        <v>2339.85264</v>
      </c>
      <c r="D18" s="331">
        <f>ROUND(+C18*$E$9,5)</f>
        <v>8673.83374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144122.17297</v>
      </c>
      <c r="D20" s="335">
        <f>+D21+D22</f>
        <v>534260.8952</v>
      </c>
      <c r="F20" s="452"/>
      <c r="G20" s="211"/>
    </row>
    <row r="21" spans="2:7" ht="15.75">
      <c r="B21" s="339" t="s">
        <v>247</v>
      </c>
      <c r="C21" s="331">
        <f>+C25+C30+C35</f>
        <v>127726.24887000001</v>
      </c>
      <c r="D21" s="331">
        <f>+D25+D30+D35</f>
        <v>473481.20456</v>
      </c>
      <c r="F21" s="212"/>
      <c r="G21" s="213"/>
    </row>
    <row r="22" spans="2:7" ht="15.75">
      <c r="B22" s="339" t="s">
        <v>85</v>
      </c>
      <c r="C22" s="331">
        <f>+C26+C31+C36</f>
        <v>16395.9241</v>
      </c>
      <c r="D22" s="331">
        <f>+D26+D31+D36</f>
        <v>60779.69064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23234.77205</v>
      </c>
      <c r="D24" s="342">
        <f>SUM(D25:D27)</f>
        <v>86131.29999</v>
      </c>
      <c r="G24" s="211"/>
    </row>
    <row r="25" spans="2:7" ht="15">
      <c r="B25" s="41" t="s">
        <v>91</v>
      </c>
      <c r="C25" s="483">
        <v>23234.77205</v>
      </c>
      <c r="D25" s="341">
        <f>ROUND(+C25*$E$9,5)</f>
        <v>86131.29999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244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110661.56962000001</v>
      </c>
      <c r="D29" s="342">
        <f>SUM(D30:D32)</f>
        <v>410222.43857999996</v>
      </c>
      <c r="G29" s="211"/>
    </row>
    <row r="30" spans="2:7" ht="15">
      <c r="B30" s="41" t="s">
        <v>90</v>
      </c>
      <c r="C30" s="483">
        <v>94265.64552</v>
      </c>
      <c r="D30" s="341">
        <f>ROUND(+C30*$E$9,5)</f>
        <v>349442.74794</v>
      </c>
      <c r="G30" s="211"/>
    </row>
    <row r="31" spans="2:7" ht="15">
      <c r="B31" s="41" t="s">
        <v>85</v>
      </c>
      <c r="C31" s="483">
        <v>16395.9241</v>
      </c>
      <c r="D31" s="341">
        <f>ROUND(+C31*$E$9,5)</f>
        <v>60779.69064</v>
      </c>
      <c r="G31" s="211"/>
    </row>
    <row r="32" spans="2:7" ht="15">
      <c r="B32" s="41" t="s">
        <v>244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10225.8313</v>
      </c>
      <c r="D34" s="342">
        <f>SUM(D35:D37)</f>
        <v>37907.15663</v>
      </c>
      <c r="G34" s="211"/>
    </row>
    <row r="35" spans="2:7" ht="15">
      <c r="B35" s="41" t="s">
        <v>91</v>
      </c>
      <c r="C35" s="483">
        <v>10225.8313</v>
      </c>
      <c r="D35" s="341">
        <f>ROUND(+C35*$E$9,5)</f>
        <v>37907.15663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244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678543.5217600001</v>
      </c>
      <c r="D39" s="552">
        <f>+D20+D15</f>
        <v>2515360.83517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8"/>
      <c r="D42" s="492"/>
    </row>
    <row r="43" spans="2:4" ht="15">
      <c r="B43" s="26" t="s">
        <v>245</v>
      </c>
      <c r="C43" s="491"/>
      <c r="D43" s="26"/>
    </row>
    <row r="44" spans="2:4" ht="15">
      <c r="B44" s="556" t="s">
        <v>248</v>
      </c>
      <c r="C44" s="556"/>
      <c r="D44" s="556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268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31 de mayo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7" t="s">
        <v>179</v>
      </c>
      <c r="C55" s="533"/>
      <c r="D55" s="538"/>
      <c r="E55" s="46"/>
      <c r="G55" s="182"/>
    </row>
    <row r="56" spans="2:4" ht="9" customHeight="1">
      <c r="B56" s="558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10187.0727</v>
      </c>
      <c r="D58" s="335">
        <f>SUM(D59:D61)</f>
        <v>37763.4784989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10187.0727</v>
      </c>
      <c r="D60" s="331">
        <f>+C60*$E$9</f>
        <v>37763.4784989</v>
      </c>
    </row>
    <row r="61" spans="2:4" ht="15.75">
      <c r="B61" s="45" t="s">
        <v>242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10187.0727</v>
      </c>
      <c r="D65" s="552">
        <f>+D63+D58</f>
        <v>37763.4784989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243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268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mayo de 2022</v>
      </c>
      <c r="C9" s="329"/>
      <c r="D9" s="269"/>
      <c r="E9" s="315">
        <f>+Portada!I34</f>
        <v>3.707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414379.10025</v>
      </c>
      <c r="D15" s="349">
        <f>+D17</f>
        <v>1536103.32463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414379.10025</v>
      </c>
      <c r="D17" s="349">
        <f>+D19</f>
        <v>1536103.32463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414379.10025</v>
      </c>
      <c r="D19" s="347">
        <f>SUM(D20:D21)</f>
        <v>1536103.32463</v>
      </c>
    </row>
    <row r="20" spans="2:4" ht="15">
      <c r="B20" s="354" t="s">
        <v>147</v>
      </c>
      <c r="C20" s="348">
        <v>283839.16213</v>
      </c>
      <c r="D20" s="348">
        <f>ROUND(+C20*$E$9,5)</f>
        <v>1052191.77402</v>
      </c>
    </row>
    <row r="21" spans="2:4" ht="15">
      <c r="B21" s="354" t="s">
        <v>146</v>
      </c>
      <c r="C21" s="348">
        <v>130539.93812</v>
      </c>
      <c r="D21" s="348">
        <f>ROUND(+C21*$E$9,5)</f>
        <v>483911.55061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261824.56947</v>
      </c>
      <c r="D23" s="349">
        <f>+D25+D31</f>
        <v>970583.6790300001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16395.9241</v>
      </c>
      <c r="D25" s="349">
        <f>+D27</f>
        <v>60779.69064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16395.9241</v>
      </c>
      <c r="D27" s="350">
        <f>SUM(D28:D29)</f>
        <v>60779.69064</v>
      </c>
    </row>
    <row r="28" spans="2:4" ht="15">
      <c r="B28" s="354" t="s">
        <v>149</v>
      </c>
      <c r="C28" s="348">
        <v>15784.8272</v>
      </c>
      <c r="D28" s="348">
        <f>ROUND(+C28*$E$9,5)</f>
        <v>58514.35443</v>
      </c>
    </row>
    <row r="29" spans="2:4" ht="15">
      <c r="B29" s="354" t="s">
        <v>150</v>
      </c>
      <c r="C29" s="348">
        <v>611.0969</v>
      </c>
      <c r="D29" s="348">
        <f>ROUND(+C29*$E$9,5)</f>
        <v>2265.33621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245428.64536999998</v>
      </c>
      <c r="D31" s="349">
        <f>+D33+D40+D44+D48</f>
        <v>909803.9883900001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96212.36424000001</v>
      </c>
      <c r="D33" s="347">
        <f>SUM(D34:D38)</f>
        <v>356659.23424</v>
      </c>
      <c r="F33" s="223"/>
    </row>
    <row r="34" spans="2:6" ht="15">
      <c r="B34" s="354" t="s">
        <v>277</v>
      </c>
      <c r="C34" s="348">
        <v>67870.37329</v>
      </c>
      <c r="D34" s="348">
        <f>ROUND(+C34*$E$9,5)</f>
        <v>251595.47379</v>
      </c>
      <c r="F34" s="223"/>
    </row>
    <row r="35" spans="2:6" ht="15">
      <c r="B35" s="354" t="s">
        <v>233</v>
      </c>
      <c r="C35" s="348">
        <v>26578.90712</v>
      </c>
      <c r="D35" s="348">
        <f>ROUND(+C35*$E$9,5)</f>
        <v>98528.00869</v>
      </c>
      <c r="F35" s="223"/>
    </row>
    <row r="36" spans="2:6" ht="15">
      <c r="B36" s="354" t="s">
        <v>288</v>
      </c>
      <c r="C36" s="348">
        <v>1190.78967</v>
      </c>
      <c r="D36" s="348">
        <f>ROUND(+C36*$E$9,5)</f>
        <v>4414.25731</v>
      </c>
      <c r="F36" s="223"/>
    </row>
    <row r="37" spans="2:6" ht="15">
      <c r="B37" s="354" t="s">
        <v>157</v>
      </c>
      <c r="C37" s="348">
        <v>540.75952</v>
      </c>
      <c r="D37" s="348">
        <f>ROUND(+C37*$E$9,5)</f>
        <v>2004.59554</v>
      </c>
      <c r="F37" s="223"/>
    </row>
    <row r="38" spans="1:7" ht="15">
      <c r="A38" s="74"/>
      <c r="B38" s="354" t="s">
        <v>219</v>
      </c>
      <c r="C38" s="348">
        <v>31.53464</v>
      </c>
      <c r="D38" s="348">
        <f>ROUND(+C38*$E$9,5)</f>
        <v>116.89891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3605.83345</v>
      </c>
      <c r="D40" s="347">
        <f>SUM(D41:D42)</f>
        <v>13366.8246</v>
      </c>
      <c r="E40" s="74"/>
      <c r="F40" s="74"/>
      <c r="G40" s="74"/>
    </row>
    <row r="41" spans="1:7" ht="15">
      <c r="A41" s="74"/>
      <c r="B41" s="354" t="s">
        <v>152</v>
      </c>
      <c r="C41" s="477">
        <v>3605.83345</v>
      </c>
      <c r="D41" s="348">
        <f>ROUND(+C41*$E$9,5)</f>
        <v>13366.8246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185</v>
      </c>
      <c r="C44" s="347">
        <f>SUM(C45:C46)</f>
        <v>145610.44767999998</v>
      </c>
      <c r="D44" s="347">
        <f>SUM(D45:D46)</f>
        <v>539777.92955</v>
      </c>
    </row>
    <row r="45" spans="2:4" ht="15">
      <c r="B45" s="354" t="s">
        <v>154</v>
      </c>
      <c r="C45" s="348">
        <v>124869.40504</v>
      </c>
      <c r="D45" s="348">
        <f>ROUND(+C45*$E$9,5)</f>
        <v>462890.88448</v>
      </c>
    </row>
    <row r="46" spans="2:4" ht="15">
      <c r="B46" s="354" t="s">
        <v>211</v>
      </c>
      <c r="C46" s="348">
        <v>20741.04264</v>
      </c>
      <c r="D46" s="348">
        <f>ROUND(+C46*$E$9,5)</f>
        <v>76887.04507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249</v>
      </c>
      <c r="C52" s="343">
        <f>+C54</f>
        <v>2339.85204</v>
      </c>
      <c r="D52" s="349">
        <f>+D54</f>
        <v>8673.83151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2339.85204</v>
      </c>
      <c r="D54" s="349">
        <f>+D56</f>
        <v>8673.83151</v>
      </c>
    </row>
    <row r="55" spans="2:4" ht="7.5" customHeight="1">
      <c r="B55" s="385"/>
      <c r="C55" s="343"/>
      <c r="D55" s="349"/>
    </row>
    <row r="56" spans="2:4" ht="15">
      <c r="B56" s="355" t="s">
        <v>250</v>
      </c>
      <c r="C56" s="344">
        <f>SUM(C57:C57)</f>
        <v>2339.85204</v>
      </c>
      <c r="D56" s="350">
        <f>SUM(D57:D57)</f>
        <v>8673.83151</v>
      </c>
    </row>
    <row r="57" spans="2:4" ht="15">
      <c r="B57" s="354" t="s">
        <v>154</v>
      </c>
      <c r="C57" s="477">
        <v>2339.85204</v>
      </c>
      <c r="D57" s="348">
        <f>ROUND(+C57*$E$9,5)</f>
        <v>8673.83151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2">
        <f>+C23+C15+C52</f>
        <v>678543.52176</v>
      </c>
      <c r="D59" s="552">
        <f>+D23+D15+D52</f>
        <v>2515360.83517</v>
      </c>
    </row>
    <row r="60" spans="2:4" ht="15" customHeight="1">
      <c r="B60" s="562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184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268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31 de mayo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10187.0727</v>
      </c>
      <c r="D91" s="349">
        <f>+D93</f>
        <v>37763.4785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10187.0727</v>
      </c>
      <c r="D93" s="349">
        <f>+D95+D100+D103</f>
        <v>37763.4785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5852.816150000001</v>
      </c>
      <c r="D95" s="347">
        <f>SUM(D96:D98)</f>
        <v>21696.389470000002</v>
      </c>
    </row>
    <row r="96" spans="2:5" s="74" customFormat="1" ht="15.75" customHeight="1">
      <c r="B96" s="354" t="s">
        <v>157</v>
      </c>
      <c r="C96" s="345">
        <v>3209.83098</v>
      </c>
      <c r="D96" s="348">
        <f>ROUND(+C96*$E$9,5)</f>
        <v>11898.84344</v>
      </c>
      <c r="E96" s="63"/>
    </row>
    <row r="97" spans="2:5" s="74" customFormat="1" ht="15.75" customHeight="1">
      <c r="B97" s="354" t="s">
        <v>279</v>
      </c>
      <c r="C97" s="345">
        <v>2642.98517</v>
      </c>
      <c r="D97" s="348">
        <f>ROUND(+C97*$E$9,5)</f>
        <v>9797.54603</v>
      </c>
      <c r="E97" s="63"/>
    </row>
    <row r="98" spans="2:5" s="74" customFormat="1" ht="15.75" customHeight="1" hidden="1">
      <c r="B98" s="354" t="s">
        <v>287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4334.25655</v>
      </c>
      <c r="D100" s="347">
        <f>SUM(D101:D101)</f>
        <v>16067.08903</v>
      </c>
    </row>
    <row r="101" spans="2:5" s="74" customFormat="1" ht="15.75" customHeight="1">
      <c r="B101" s="354" t="s">
        <v>152</v>
      </c>
      <c r="C101" s="345">
        <v>4334.25655</v>
      </c>
      <c r="D101" s="348">
        <f>ROUND(+C101*$E$9,5)</f>
        <v>16067.08903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249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250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2">
        <f>+C91+C87+C106</f>
        <v>10187.0727</v>
      </c>
      <c r="D112" s="552">
        <f>+D91+D87+D106</f>
        <v>37763.4785</v>
      </c>
    </row>
    <row r="113" spans="2:4" s="74" customFormat="1" ht="15" customHeight="1">
      <c r="B113" s="560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2022-10-25T12:02:10Z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