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455" windowWidth="15135" windowHeight="7890" tabRatio="790" activeTab="0"/>
  </bookViews>
  <sheets>
    <sheet name="Indice" sheetId="1" r:id="rId1"/>
    <sheet name="Portada" sheetId="2" r:id="rId2"/>
    <sheet name="Resumen" sheetId="3" r:id="rId3"/>
    <sheet name="Resumen Gráficos" sheetId="4" r:id="rId4"/>
    <sheet name="DEP-C1" sheetId="5" r:id="rId5"/>
    <sheet name="DEP-C2" sheetId="6" r:id="rId6"/>
    <sheet name="DEP-C3" sheetId="7" r:id="rId7"/>
    <sheet name="DEP-C4" sheetId="8" r:id="rId8"/>
    <sheet name="DEP-C5" sheetId="9" r:id="rId9"/>
    <sheet name="DEP-C6" sheetId="10" r:id="rId10"/>
    <sheet name="DEP-C7" sheetId="11" r:id="rId11"/>
    <sheet name="DEP-C8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A_impresión_IM" localSheetId="11">#REF!</definedName>
    <definedName name="A_impresión_IM">#REF!</definedName>
    <definedName name="_xlnm.Print_Area" localSheetId="4">'DEP-C1'!$A$1:$AW$49</definedName>
    <definedName name="_xlnm.Print_Area" localSheetId="5">'DEP-C2'!$B$1:$D$47</definedName>
    <definedName name="_xlnm.Print_Area" localSheetId="6">'DEP-C3'!$B$5:$D$62</definedName>
    <definedName name="_xlnm.Print_Area" localSheetId="7">'DEP-C4'!$B$1:$D$91</definedName>
    <definedName name="_xlnm.Print_Area" localSheetId="8">'DEP-C5'!$B$1:$D$51</definedName>
    <definedName name="_xlnm.Print_Area" localSheetId="9">'DEP-C6'!$B$1:$E$76</definedName>
    <definedName name="_xlnm.Print_Area" localSheetId="10">'DEP-C7'!$B$1:$E$92</definedName>
    <definedName name="_xlnm.Print_Area" localSheetId="11">'DEP-C8'!$B$1:$D$125</definedName>
    <definedName name="_xlnm.Print_Area" localSheetId="0">'Indice'!$B$1:$H$20</definedName>
    <definedName name="_xlnm.Print_Area" localSheetId="1">'Portada'!$B$1:$H$43</definedName>
    <definedName name="_xlnm.Print_Area" localSheetId="2">'Resumen'!$A$1:$K$38</definedName>
    <definedName name="_xlnm.Print_Area" localSheetId="3">'Resumen Gráficos'!$B$1:$H$71</definedName>
    <definedName name="b" localSheetId="4">#REF!</definedName>
    <definedName name="BAS" localSheetId="11">'[1]ADEUDADO'!#REF!</definedName>
    <definedName name="BAS">'[1]ADEUDADO'!#REF!</definedName>
    <definedName name="BASE" localSheetId="11">'[1]ADEUDADO'!#REF!</definedName>
    <definedName name="BASE">'[1]ADEUDADO'!#REF!</definedName>
    <definedName name="basedatos" localSheetId="9">#REF!</definedName>
    <definedName name="basedatos" localSheetId="11">#REF!</definedName>
    <definedName name="basedatos" localSheetId="0">#REF!</definedName>
    <definedName name="basedatos" localSheetId="2">#REF!</definedName>
    <definedName name="basedatos" localSheetId="3">#REF!</definedName>
    <definedName name="basedatos">#REF!</definedName>
    <definedName name="BUSS" localSheetId="4">#REF!</definedName>
    <definedName name="DESEM" localSheetId="4">#N/A</definedName>
    <definedName name="DeudaNom9604" localSheetId="11">#REF!</definedName>
    <definedName name="DeudaNom9604">#REF!</definedName>
    <definedName name="DeudaPorc9604" localSheetId="11">#REF!</definedName>
    <definedName name="DeudaPorc9604">#REF!</definedName>
    <definedName name="ENTI" localSheetId="4">#REF!</definedName>
    <definedName name="ENTI" localSheetId="5">#REF!</definedName>
    <definedName name="ENTI" localSheetId="6">#REF!</definedName>
    <definedName name="ENTI" localSheetId="7">#REF!</definedName>
    <definedName name="ENTI" localSheetId="8">#REF!</definedName>
    <definedName name="ENTI" localSheetId="9">#REF!</definedName>
    <definedName name="ENTIDAD" localSheetId="4">'[2]DSG_HIST_ADEUDADO'!#REF!</definedName>
    <definedName name="ENTIDAD" localSheetId="5">'[2]DSG_HIST_ADEUDADO'!#REF!</definedName>
    <definedName name="ENTIDAD" localSheetId="6">'[2]DSG_HIST_ADEUDADO'!#REF!</definedName>
    <definedName name="ENTIDAD" localSheetId="7">'[2]DSG_HIST_ADEUDADO'!#REF!</definedName>
    <definedName name="ENTIDAD" localSheetId="8">'[2]DSG_HIST_ADEUDADO'!#REF!</definedName>
    <definedName name="ENTIDAD" localSheetId="9">'[2]DSG_HIST_ADEUDADO'!#REF!</definedName>
    <definedName name="entidad" localSheetId="11">#REF!</definedName>
    <definedName name="entidad" localSheetId="0">#REF!</definedName>
    <definedName name="entidad" localSheetId="2">#REF!</definedName>
    <definedName name="entidad" localSheetId="3">#REF!</definedName>
    <definedName name="entidad">#REF!</definedName>
    <definedName name="GRUPO" localSheetId="4">#REF!</definedName>
    <definedName name="Imprimir_área_IM" localSheetId="11">#REF!</definedName>
    <definedName name="Imprimir_área_IM">#REF!</definedName>
    <definedName name="M_OI" localSheetId="11">'[4]SERV. ATENDIDO'!$F$2:$F$5010</definedName>
    <definedName name="M_OI">#N/A</definedName>
    <definedName name="P_C" localSheetId="11">'[4]SERV. ATENDIDO'!$E$2:$E$5010</definedName>
    <definedName name="P_C">#N/A</definedName>
    <definedName name="pepe" localSheetId="11">#REF!</definedName>
    <definedName name="pepe">#REF!</definedName>
    <definedName name="Principal" localSheetId="11">'[4]SERV. ATENDIDO'!$C$2:$C$5010</definedName>
    <definedName name="Principal">#N/A</definedName>
    <definedName name="q" localSheetId="4">#REF!</definedName>
    <definedName name="saldos" localSheetId="4">#REF!</definedName>
    <definedName name="saldos" localSheetId="9">#REF!</definedName>
    <definedName name="saldos" localSheetId="11">#REF!</definedName>
    <definedName name="saldos" localSheetId="0">#REF!</definedName>
    <definedName name="saldos" localSheetId="2">#REF!</definedName>
    <definedName name="saldos" localSheetId="3">#REF!</definedName>
    <definedName name="saldos">#REF!</definedName>
    <definedName name="STOCK" localSheetId="9">#REF!</definedName>
    <definedName name="STOCK" localSheetId="11">#REF!</definedName>
    <definedName name="STOCK" localSheetId="2">#REF!</definedName>
    <definedName name="STOCK">#REF!</definedName>
    <definedName name="t" localSheetId="4">#REF!</definedName>
    <definedName name="TIPO" localSheetId="4">#REF!</definedName>
    <definedName name="TIPO" localSheetId="5">#REF!</definedName>
    <definedName name="TIPO" localSheetId="6">#REF!</definedName>
    <definedName name="TIPO" localSheetId="7">#REF!</definedName>
    <definedName name="TIPO" localSheetId="8">#REF!</definedName>
    <definedName name="TIPO" localSheetId="9">#REF!</definedName>
    <definedName name="v" localSheetId="4">'[3]Dinam'!#REF!</definedName>
    <definedName name="w" localSheetId="4">#REF!</definedName>
    <definedName name="z" localSheetId="4">#REF!</definedName>
  </definedNames>
  <calcPr fullCalcOnLoad="1"/>
</workbook>
</file>

<file path=xl/sharedStrings.xml><?xml version="1.0" encoding="utf-8"?>
<sst xmlns="http://schemas.openxmlformats.org/spreadsheetml/2006/main" count="627" uniqueCount="262">
  <si>
    <t>FONAFE</t>
  </si>
  <si>
    <t>POR GRUPO EMPRESARIAL DEL DEUDOR</t>
  </si>
  <si>
    <t>Contenido</t>
  </si>
  <si>
    <t>Fecha de corte</t>
  </si>
  <si>
    <t>Frecuencia</t>
  </si>
  <si>
    <t>Fuente</t>
  </si>
  <si>
    <t>Ubicación virtual</t>
  </si>
  <si>
    <t>Fecha revisión</t>
  </si>
  <si>
    <t>:</t>
  </si>
  <si>
    <t>Elaboración</t>
  </si>
  <si>
    <t>http://www.mef.gob.pe/index.php?option=com_content&amp;view=article&amp;id=2019&amp;Itemid=101433&amp;lang=es</t>
  </si>
  <si>
    <t>Cuadro 1</t>
  </si>
  <si>
    <t>Cuadro 2</t>
  </si>
  <si>
    <t>Cuadro 3</t>
  </si>
  <si>
    <t>Cuadro 4</t>
  </si>
  <si>
    <t>Cuadro 7</t>
  </si>
  <si>
    <t>Cuadro 8</t>
  </si>
  <si>
    <t>Mensual</t>
  </si>
  <si>
    <t>DEUDA DE LAS EMPRESAS PÚBLICAS</t>
  </si>
  <si>
    <t>DEUDA INTERNA</t>
  </si>
  <si>
    <t>DEUDA EXTERNA</t>
  </si>
  <si>
    <t>Moneda</t>
  </si>
  <si>
    <t>Plazo</t>
  </si>
  <si>
    <t>Tipo de cambio</t>
  </si>
  <si>
    <t>Empresas No Financieras</t>
  </si>
  <si>
    <t>Empresas Financieras</t>
  </si>
  <si>
    <t>Tipo Empresa</t>
  </si>
  <si>
    <t>%</t>
  </si>
  <si>
    <t>TOTAL</t>
  </si>
  <si>
    <t>TIPO DE EMPRESA DEUDORA</t>
  </si>
  <si>
    <t>PLAZO</t>
  </si>
  <si>
    <t>TIPO DE INSTRUMENTO</t>
  </si>
  <si>
    <t>POR TIPO DE EMPRESA Y ACREEDOR</t>
  </si>
  <si>
    <t>Deuda Externa</t>
  </si>
  <si>
    <t>Deuda Interna</t>
  </si>
  <si>
    <t xml:space="preserve">Banca Comercial </t>
  </si>
  <si>
    <t>Otras Fuentes</t>
  </si>
  <si>
    <t>POR TIPO DE MONEDA</t>
  </si>
  <si>
    <t>Activos Mineros</t>
  </si>
  <si>
    <t>Entidad Prestadora de Servicios de Saneamiento de Agua Potable y Alcantarrillado de Loreto</t>
  </si>
  <si>
    <t>Empresa de Servicio de Agua Potable y Alcantarillado de Arequipa</t>
  </si>
  <si>
    <t>Entidad Municipal Prestadora de Servicios de Saneamiento del  Cusco</t>
  </si>
  <si>
    <t>Entidad Prestadora de Servicios de Saneamiento de Lambayeque</t>
  </si>
  <si>
    <t>Empresa Municipal de Saneamiento Básico de Puno</t>
  </si>
  <si>
    <t>Empresa Prestadora de Servicio de Saneamiento de Cajamarca</t>
  </si>
  <si>
    <t>Empresa Municipal de Servicios de Agua Potable y Alcantarillado de Huánuco</t>
  </si>
  <si>
    <t>Empresa Municipal de Agua Potable y Alcantarillado de Huancavelica</t>
  </si>
  <si>
    <t>Entidad Prestadora de Servicios de Saneamiento Ayacucho</t>
  </si>
  <si>
    <t>Empresa Municipal de Servicios de Agua Potable y Alcantarillado de Amazonas</t>
  </si>
  <si>
    <t>Entidad Prestadora de Servicios de Saneamiento de Moquegua</t>
  </si>
  <si>
    <t>Entidad Prestadora de Servicios de Saneamiento Chavín</t>
  </si>
  <si>
    <t>Empresa Municipal de Agua Potable y Alcantarrillado de  Cañete</t>
  </si>
  <si>
    <t>Emp.Municipal Prestadora de Servicio de Saneamiento de las Provincias Alto Andinas</t>
  </si>
  <si>
    <t>Entidad Prestadora de Servicios de Saneamiento Selva Central</t>
  </si>
  <si>
    <t>Empresa Municipal de Agua Potable y Alcantarrillado de Huaral</t>
  </si>
  <si>
    <t>Entidad Prestadora de Servicios de Saneamiento de Moyobamba</t>
  </si>
  <si>
    <t>Entidad Prestadora de Servicios de Saneamiento Sierra Central</t>
  </si>
  <si>
    <t>POR GRUPO EMPRESARIAL Y ENTIDAD DEUDORA</t>
  </si>
  <si>
    <t>POR TIPO DE CONCERTACIÓN Y TIPO DE EMPRESA</t>
  </si>
  <si>
    <t>Cuadro 6</t>
  </si>
  <si>
    <t xml:space="preserve">  T O T A L</t>
  </si>
  <si>
    <t>TIPO DE MONEDA</t>
  </si>
  <si>
    <t>II. MONEDA EXTRANJERA</t>
  </si>
  <si>
    <t>I.  MONEDA LOCAL</t>
  </si>
  <si>
    <t xml:space="preserve"> Empresas Financieras</t>
  </si>
  <si>
    <t xml:space="preserve"> Empresas No Financieras</t>
  </si>
  <si>
    <t>PORTADA</t>
  </si>
  <si>
    <t>GRUPO DEL ACREEDOR</t>
  </si>
  <si>
    <t>Aguas de Tumbes - ATUSA</t>
  </si>
  <si>
    <t>Nota</t>
  </si>
  <si>
    <t>En algunos cuadros el total no coincide con la suma de los componentes, debido al redondeo de las cifras.</t>
  </si>
  <si>
    <t>Interna</t>
  </si>
  <si>
    <t>Externa</t>
  </si>
  <si>
    <t>Créditos</t>
  </si>
  <si>
    <t>Bonos</t>
  </si>
  <si>
    <t>Banca Comercial</t>
  </si>
  <si>
    <t>US Dólares</t>
  </si>
  <si>
    <t>Yenes</t>
  </si>
  <si>
    <t>Euros</t>
  </si>
  <si>
    <t>Mediano y Largo Plazo</t>
  </si>
  <si>
    <t>Corto Plazo</t>
  </si>
  <si>
    <t>Valoración</t>
  </si>
  <si>
    <t>Dirección General de Endeudamiento y Tesoro Público.</t>
  </si>
  <si>
    <t>La información se presenta a valor nominal.</t>
  </si>
  <si>
    <t xml:space="preserve"> FONDO NACIONAL DE FINANCIAMIENTO DE LA ACTIVIDAD EMPRES. DEL ESTADO</t>
  </si>
  <si>
    <t xml:space="preserve"> OTROS</t>
  </si>
  <si>
    <t>Miles de US dólares</t>
  </si>
  <si>
    <t xml:space="preserve">Ministerio de Economía y Finanzas   </t>
  </si>
  <si>
    <t>I. EMPRESAS NO FINANCIERAS</t>
  </si>
  <si>
    <t>II. EMPRESAS FINANCIERAS</t>
  </si>
  <si>
    <t>Cuadro 5</t>
  </si>
  <si>
    <t>Financieras</t>
  </si>
  <si>
    <t>No Financieras</t>
  </si>
  <si>
    <t>Tipo de Moneda</t>
  </si>
  <si>
    <t>Tipo de Empresa / Acreedor</t>
  </si>
  <si>
    <t>Grupo Empresarial / Entidad Deudora</t>
  </si>
  <si>
    <t>Tipo de Concertación / Tipo de Empresa</t>
  </si>
  <si>
    <t>Ene</t>
  </si>
  <si>
    <t>Feb</t>
  </si>
  <si>
    <t xml:space="preserve">  TOTAL</t>
  </si>
  <si>
    <t>Tipo de deuda</t>
  </si>
  <si>
    <t>DI</t>
  </si>
  <si>
    <t>DE</t>
  </si>
  <si>
    <t>Mar</t>
  </si>
  <si>
    <t xml:space="preserve">POR TIPO DE EMPRESA Y GRUPO DEL ACREEDOR </t>
  </si>
  <si>
    <t>Abr</t>
  </si>
  <si>
    <t>Corporación Financiera de Desarrollo (COFIDE)</t>
  </si>
  <si>
    <t>Servicio de Agua Potable y Alcantarillado de Lima (SEDAPAL)</t>
  </si>
  <si>
    <t>Empresa Nacional de Telecomunicaciones</t>
  </si>
  <si>
    <t xml:space="preserve"> May</t>
  </si>
  <si>
    <t xml:space="preserve">Empresas No Financieras   </t>
  </si>
  <si>
    <r>
      <t xml:space="preserve"> II. DEUDA DIRECTA CON GARANTÍA  </t>
    </r>
    <r>
      <rPr>
        <sz val="8"/>
        <rFont val="Arial"/>
        <family val="2"/>
      </rPr>
      <t xml:space="preserve"> </t>
    </r>
  </si>
  <si>
    <t>(En millones de US dólares)</t>
  </si>
  <si>
    <t>EVOLUCIÓN DE LA DEUDA DE LAS EMPRESAS PÚBLICAS</t>
  </si>
  <si>
    <t xml:space="preserve"> EMPRESAS Y OPD's DE LOS GOBIERNOS REGIONALES Y LOCALES </t>
  </si>
  <si>
    <t>Cuadro 2A</t>
  </si>
  <si>
    <t>Cuadro 3A</t>
  </si>
  <si>
    <t>Cuadro 4A</t>
  </si>
  <si>
    <t>Cuadro 5A</t>
  </si>
  <si>
    <t>Cuadro 6A</t>
  </si>
  <si>
    <t>Cuadro 7A</t>
  </si>
  <si>
    <t>Cuadro 8A</t>
  </si>
  <si>
    <t>Jun</t>
  </si>
  <si>
    <t>Banco Agropecuario</t>
  </si>
  <si>
    <t>Banca Estatal Nacional</t>
  </si>
  <si>
    <t>Banco Estatal Nacional</t>
  </si>
  <si>
    <t xml:space="preserve">Se presenta la deuda de corto plazo y mediano y largo plazo.                                                         </t>
  </si>
  <si>
    <t xml:space="preserve">No se incluye la deuda de corto plazo de las Empresas Públicas Financieras de acuerdo al TUO de la </t>
  </si>
  <si>
    <t xml:space="preserve">Ley Nº28563, art. 66º, que indica que las operaciones de endeudamiento de corto plazo acordadas por </t>
  </si>
  <si>
    <t>las empresas financieras del Estado están exceptuadas del registro respectivo.</t>
  </si>
  <si>
    <r>
      <t xml:space="preserve">Deuda Externa: </t>
    </r>
    <r>
      <rPr>
        <sz val="10"/>
        <rFont val="Arial"/>
        <family val="2"/>
      </rPr>
      <t>deuda directa contratada por las Empresas Públicas sin la garantía del Gobierno Nacional.</t>
    </r>
  </si>
  <si>
    <r>
      <rPr>
        <b/>
        <sz val="10"/>
        <rFont val="Arial"/>
        <family val="2"/>
      </rPr>
      <t xml:space="preserve">Deuda Interna: </t>
    </r>
    <r>
      <rPr>
        <sz val="10"/>
        <rFont val="Arial"/>
        <family val="2"/>
      </rPr>
      <t>deuda directa contratada por las Empresas Públicas sin la garantía del Gobierno Nacional</t>
    </r>
  </si>
  <si>
    <t xml:space="preserve">y deuda contratada por el Gobierno Nacional y trasladada a las empresas públicas,  a través de Convenios  </t>
  </si>
  <si>
    <t>de Traspaso de Recursos.</t>
  </si>
  <si>
    <t>DE MEDIANO Y LARGO PLAZO</t>
  </si>
  <si>
    <t xml:space="preserve">DEUDA DE LAS EMPRESAS PÚBLICAS </t>
  </si>
  <si>
    <t>DE CORTO PLAZO</t>
  </si>
  <si>
    <r>
      <t xml:space="preserve"> II.TRASPASOS DEL GOBIERNO NACIONAL </t>
    </r>
    <r>
      <rPr>
        <b/>
        <sz val="8"/>
        <rFont val="Arial"/>
        <family val="2"/>
      </rPr>
      <t xml:space="preserve">  2/</t>
    </r>
  </si>
  <si>
    <r>
      <t xml:space="preserve">Nota:  </t>
    </r>
    <r>
      <rPr>
        <sz val="10"/>
        <rFont val="Arial"/>
        <family val="2"/>
      </rPr>
      <t>No se incluye la deuda de corto plazo de las Empresas Públicas Financieras de acuerdo</t>
    </r>
  </si>
  <si>
    <t xml:space="preserve">           al TUO de la Ley Nº28563, art. 66º</t>
  </si>
  <si>
    <t>Residencia del Acreedor</t>
  </si>
  <si>
    <t>Jul</t>
  </si>
  <si>
    <t>Comprende el saldo de la deuda de las Empresas Públicas Financieras y No Financieras del Fondo Nacional de Financiamiento de la Actividad Empresarial del Estado (FONAFE), empresas y Organismos Públicos Descentralizados (OPD's) de los Gobiernos Regionales y Gobiernos Locales. No incluye la deuda de las Empresas Financieras de los Gobiernos Locales (cajas municipales).</t>
  </si>
  <si>
    <t>Ago</t>
  </si>
  <si>
    <t>Servicio de Agua Potable y Alcantarillado de La Libertad</t>
  </si>
  <si>
    <t>Set</t>
  </si>
  <si>
    <t xml:space="preserve">DEUDA INTERNA  </t>
  </si>
  <si>
    <t xml:space="preserve">DEUDA EXTERNA  </t>
  </si>
  <si>
    <t>Oct</t>
  </si>
  <si>
    <t>Grupo Empresarial del Deudor</t>
  </si>
  <si>
    <t>Nov</t>
  </si>
  <si>
    <t xml:space="preserve">La deuda directa de las empresas acordada sin la garantía del Gobierno Nacional ha sido tomada del Módulo de Deuda Web de la DGETP; y los Convenios de Traspasos de Recursos del Sistema Integrado de Gestión y Administración de la Deuda - SIAD. </t>
  </si>
  <si>
    <t>POR TIPO DE DEUDA Y TIPO DE EMPRESA</t>
  </si>
  <si>
    <t>TIPO DE DEUDA</t>
  </si>
  <si>
    <t>POR TIPO DE DEUDA</t>
  </si>
  <si>
    <t>Tipo de Deuda /                            Tipo de Empresa</t>
  </si>
  <si>
    <t>BBVA Banco Continental</t>
  </si>
  <si>
    <t>Empresa de Generación Eléctrica del Sur</t>
  </si>
  <si>
    <t>OTROS</t>
  </si>
  <si>
    <t>Dirección de Programación, Presupuesto y Contabilidad - Equipo de Trabajo de Estadística.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</si>
  <si>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</si>
  <si>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</si>
  <si>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</si>
  <si>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</si>
  <si>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DE CORTO, MEDIANO Y LARGO PLAZO</t>
  </si>
  <si>
    <t>Agencia Francesa De Desarrollo</t>
  </si>
  <si>
    <t>Sociedad Electrica del Sur Oeste</t>
  </si>
  <si>
    <t>Empresa Regional de Servicio Público de Electricidad del Norte</t>
  </si>
  <si>
    <t>Fondo Hipotecario de Promocion de la Vivienda - Fondo MIVIVIENDA</t>
  </si>
  <si>
    <t>Empresa de Servicio Público de Electricidad Electro Norte Medio</t>
  </si>
  <si>
    <t>Tipo de cambio bancario venta al final del mes de diciembre, según la Superintendencia de Banca y Seguros -  SBS.</t>
  </si>
  <si>
    <t>Dic</t>
  </si>
  <si>
    <t>CUADROS RESUMEN</t>
  </si>
  <si>
    <t>RESUMEN GRÁFICOS</t>
  </si>
  <si>
    <t>Dólar Estadounidense (US$)</t>
  </si>
  <si>
    <t>Yen (¥)</t>
  </si>
  <si>
    <t>Unión Económica y Monetaria Europea (EURO)</t>
  </si>
  <si>
    <t>Corporacion Andina de Fomento</t>
  </si>
  <si>
    <t>Agencia Francesa de Desarrollo</t>
  </si>
  <si>
    <t>Banco de La Nación</t>
  </si>
  <si>
    <t>Fondo Nacional de Vivienda</t>
  </si>
  <si>
    <t>Comisión Nacional de Zonas Francas de Desarrollo</t>
  </si>
  <si>
    <t>Banco Internacional del Perú</t>
  </si>
  <si>
    <t>Banco de la Nación</t>
  </si>
  <si>
    <t>American Family Life Assurance Company</t>
  </si>
  <si>
    <t>Banco de Credito del Perú</t>
  </si>
  <si>
    <t>Scotiabank Perú</t>
  </si>
  <si>
    <r>
      <t xml:space="preserve">EMPRESAS DE LOS GR Y GL   </t>
    </r>
    <r>
      <rPr>
        <b/>
        <sz val="9"/>
        <rFont val="Arial"/>
        <family val="2"/>
      </rPr>
      <t>1/</t>
    </r>
  </si>
  <si>
    <r>
      <t xml:space="preserve">OTROS   </t>
    </r>
    <r>
      <rPr>
        <b/>
        <sz val="9"/>
        <rFont val="Arial"/>
        <family val="2"/>
      </rPr>
      <t>2/</t>
    </r>
  </si>
  <si>
    <t xml:space="preserve"> 1/  Incluye OPD'S: Organismos Públicos Descentralizados de los Gobiernos Regionales y Locales.</t>
  </si>
  <si>
    <t xml:space="preserve"> 2/  La deuda corresponde sólo a PetroPerú.</t>
  </si>
  <si>
    <t>Empresa Regional de Servicio Publico de Electricidad del Oriente</t>
  </si>
  <si>
    <t>Empresa Regional de Servicio Público de Electricidad del Sur</t>
  </si>
  <si>
    <t>Empresa Regional de Servicio Público de Electricidad Electronoroeste</t>
  </si>
  <si>
    <t>Empresa Municipal de Servicios de Agua Potable y Alcantarillado de Huanuco</t>
  </si>
  <si>
    <t>Entidad Municipal Prestadora de Servicios de Saneamiento del Cusco</t>
  </si>
  <si>
    <t>Entidad Prestadora de Servicio de Saneamiento Grau</t>
  </si>
  <si>
    <t>Petróleos del Perú</t>
  </si>
  <si>
    <r>
      <t xml:space="preserve">  I. DEUDA DIRECTA SIN GARANTÍA   </t>
    </r>
    <r>
      <rPr>
        <b/>
        <sz val="9"/>
        <rFont val="Arial"/>
        <family val="2"/>
      </rPr>
      <t>1/</t>
    </r>
  </si>
  <si>
    <r>
      <t xml:space="preserve"> II.TRASPASOS DEL GOBIERNO NACIONAL </t>
    </r>
    <r>
      <rPr>
        <b/>
        <sz val="8"/>
        <rFont val="Arial"/>
        <family val="2"/>
      </rPr>
      <t xml:space="preserve">  </t>
    </r>
    <r>
      <rPr>
        <b/>
        <sz val="9"/>
        <rFont val="Arial"/>
        <family val="2"/>
      </rPr>
      <t>2/</t>
    </r>
  </si>
  <si>
    <t xml:space="preserve"> 1/  Deuda contratada por las empresas públicas sin la garantía del Gobierno Nacional.</t>
  </si>
  <si>
    <t xml:space="preserve"> 2/  Deuda contratada por el Gobierno Nacional y trasladada a las empresas públicas con Convenios de Traspaso de Recursos.</t>
  </si>
  <si>
    <t>Entidad Prestadora de Servicios de Saneamiento de Agua Potable y Alcantarillado de Loreto</t>
  </si>
  <si>
    <t>Empresa Municipal de Agua Potable y Alcantarillado de Huaral</t>
  </si>
  <si>
    <t>Empresa Municipal de Agua Potable y Alcantarillado Cañete</t>
  </si>
  <si>
    <t>Servicio de Agua Potable y Alcantarillado de Lima - SEDAPAL</t>
  </si>
  <si>
    <t>Corporación Financiera de Desarrollo - COFIDE</t>
  </si>
  <si>
    <t>Corporacion Financiera de Desarrollo - COFIDE</t>
  </si>
  <si>
    <t xml:space="preserve"> Tipo de Empresa /</t>
  </si>
  <si>
    <t>Grupo del Acreedor</t>
  </si>
  <si>
    <t>Equiv. miles soles</t>
  </si>
  <si>
    <t>Ministerio de Economía y Finanzas</t>
  </si>
  <si>
    <t>EVOLUCIÓN DE LA DEUDA DE LAS EMPRESAS PÚBLICAS - POR TIPO DE DEUDA</t>
  </si>
  <si>
    <r>
      <t xml:space="preserve"> FONDO NACIONAL DE FINANCIAMIENTO DE LA ACTIVIDAD EMPRES. DEL ESTADO</t>
    </r>
    <r>
      <rPr>
        <b/>
        <sz val="11"/>
        <rFont val="Arial"/>
        <family val="2"/>
      </rPr>
      <t xml:space="preserve"> (FONAFE)</t>
    </r>
  </si>
  <si>
    <t>Empresa Regional de Servicio Público de Electricidad del Centro</t>
  </si>
  <si>
    <r>
      <t xml:space="preserve">Bonistas Externos  </t>
    </r>
    <r>
      <rPr>
        <b/>
        <sz val="9"/>
        <rFont val="Arial"/>
        <family val="2"/>
      </rPr>
      <t>3/</t>
    </r>
  </si>
  <si>
    <r>
      <t xml:space="preserve">Bonistas Externos </t>
    </r>
    <r>
      <rPr>
        <b/>
        <sz val="9"/>
        <rFont val="Arial"/>
        <family val="2"/>
      </rPr>
      <t xml:space="preserve"> 1/</t>
    </r>
  </si>
  <si>
    <r>
      <t xml:space="preserve">Ministerio de Economía y Finanzas  </t>
    </r>
    <r>
      <rPr>
        <b/>
        <sz val="9"/>
        <rFont val="Arial"/>
        <family val="2"/>
      </rPr>
      <t>2/</t>
    </r>
  </si>
  <si>
    <r>
      <t xml:space="preserve">Bonistas Internos  </t>
    </r>
    <r>
      <rPr>
        <b/>
        <sz val="9"/>
        <rFont val="Arial"/>
        <family val="2"/>
      </rPr>
      <t>4/</t>
    </r>
  </si>
  <si>
    <t xml:space="preserve"> 2/  Incluye deuda contratada por el Gobierno Nacional y trasladada a las Empresas Públicas con Convenio de Traspasos de Recursos.</t>
  </si>
  <si>
    <r>
      <t xml:space="preserve">Bonistas Externos   </t>
    </r>
    <r>
      <rPr>
        <b/>
        <sz val="8"/>
        <rFont val="Arial"/>
        <family val="2"/>
      </rPr>
      <t>1/</t>
    </r>
  </si>
  <si>
    <r>
      <t xml:space="preserve">Ministerio de Economía y Finanzas   </t>
    </r>
    <r>
      <rPr>
        <b/>
        <sz val="8"/>
        <rFont val="Arial"/>
        <family val="2"/>
      </rPr>
      <t xml:space="preserve">2/ </t>
    </r>
  </si>
  <si>
    <r>
      <t xml:space="preserve">Bonistas Externos   </t>
    </r>
    <r>
      <rPr>
        <b/>
        <sz val="8"/>
        <rFont val="Arial"/>
        <family val="2"/>
      </rPr>
      <t>3/</t>
    </r>
  </si>
  <si>
    <r>
      <t xml:space="preserve">Bonistas Internos   </t>
    </r>
    <r>
      <rPr>
        <b/>
        <sz val="8"/>
        <rFont val="Arial"/>
        <family val="2"/>
      </rPr>
      <t>4/</t>
    </r>
  </si>
  <si>
    <t>Servicio de Abastecimiento de Agua Potable y Alcantarillado Juliaca</t>
  </si>
  <si>
    <r>
      <t xml:space="preserve">   </t>
    </r>
    <r>
      <rPr>
        <b/>
        <u val="single"/>
        <sz val="10"/>
        <rFont val="Arial"/>
        <family val="2"/>
      </rPr>
      <t>%</t>
    </r>
  </si>
  <si>
    <t xml:space="preserve">Empresa Regional de Servicio Público de Electricidad del Norte </t>
  </si>
  <si>
    <t>Deutsche Bank S.A.E</t>
  </si>
  <si>
    <t>Empresa Municipal de Servicio de Agua Potable y Alcantarillado de Chimbote, Casma y Huarmey</t>
  </si>
  <si>
    <t>Kreditanstalt Fur Wiederaufbau - KFW</t>
  </si>
  <si>
    <t>Instituto de Crédito Oficial de España</t>
  </si>
  <si>
    <t>May</t>
  </si>
  <si>
    <t>II. EMPRESAS NO FINANCIERAS</t>
  </si>
  <si>
    <t>Fábrica de Armas y Municiones del Ejército</t>
  </si>
  <si>
    <t>I.  EMPRESAS FINANCIERAS</t>
  </si>
  <si>
    <t>Scotiabank</t>
  </si>
  <si>
    <t>Empresa de Servicio Público de Electricidad del Sur</t>
  </si>
  <si>
    <t>Empresa de Servicio Público de Electricidad Electro Norte Medio S.A.</t>
  </si>
  <si>
    <t>Empresa Regional de Servicio Público de Electricidad Electronoroeste S.A.</t>
  </si>
  <si>
    <t>Empresa Regional de Servicios Publico de Electricidad del Centro S.A.</t>
  </si>
  <si>
    <t>Empresa Regional de Servicio Público de Electricidad del Norte S.A.</t>
  </si>
  <si>
    <t>Empresa Regional de Servicios Público de Electricidad del Oriente S.A.</t>
  </si>
  <si>
    <t>Empresa Regional de Servicio Público de Electricidad del Sur S.A.</t>
  </si>
  <si>
    <t>Sep</t>
  </si>
  <si>
    <t>Citibank</t>
  </si>
  <si>
    <t>Petroleos del Peru</t>
  </si>
  <si>
    <t>Empresa Nacional de la Coca</t>
  </si>
  <si>
    <t xml:space="preserve"> 1/  Incluye: Bonos PETROPERU por US$ 3 000,0 millones.</t>
  </si>
  <si>
    <t>Banco Wiese Sudameris</t>
  </si>
  <si>
    <t>Empresa Electricidad del Perú</t>
  </si>
  <si>
    <t>Banco Latinoamericno de Comercio Exterior</t>
  </si>
  <si>
    <t>DZ Bank AG, New York Branch</t>
  </si>
  <si>
    <t>Citibank N.A.</t>
  </si>
  <si>
    <t>Banco Latinoamericano de Comercio Exterior S.A.</t>
  </si>
  <si>
    <t>Banco Interamericano de Finanzas</t>
  </si>
  <si>
    <t>Servicios Postales del Perú</t>
  </si>
  <si>
    <t>JPMORGAN CHASE BANK</t>
  </si>
  <si>
    <t>AL 30 DE NOVIEMBRE 2022</t>
  </si>
  <si>
    <t>Período: De 2009 al 30 de noviembre 2022</t>
  </si>
  <si>
    <t>Al 30 de noviembre de 2022</t>
  </si>
  <si>
    <t xml:space="preserve"> 3/  Incluye: Bonos COFIDE por US$ 1 166,5 millones y Bonos Fondo MIVIVIENDA por US$ 1 162,2 millones.</t>
  </si>
  <si>
    <t xml:space="preserve"> 4/  Incluye: Bonos COFIDE por US$ 311,6 millones y Bonos Fondo MIVIVIENDA por US$ 207,6 millones.</t>
  </si>
</sst>
</file>

<file path=xl/styles.xml><?xml version="1.0" encoding="utf-8"?>
<styleSheet xmlns="http://schemas.openxmlformats.org/spreadsheetml/2006/main">
  <numFmts count="7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&quot;S/.&quot;\ * #,##0_ ;_ &quot;S/.&quot;\ * \-#,##0_ ;_ &quot;S/.&quot;\ * &quot;-&quot;_ ;_ @_ "/>
    <numFmt numFmtId="167" formatCode="_ &quot;S/.&quot;\ * #,##0.00_ ;_ &quot;S/.&quot;\ * \-#,##0.00_ ;_ &quot;S/.&quot;\ * &quot;-&quot;??_ ;_ @_ "/>
    <numFmt numFmtId="168" formatCode="_([$€]\ * #,##0.00_);_([$€]\ * \(#,##0.00\);_([$€]\ * &quot;-&quot;??_);_(@_)"/>
    <numFmt numFmtId="169" formatCode="#\ ###\ ###;[Red]\-#,\ ###,\ ###,000"/>
    <numFmt numFmtId="170" formatCode="_ * #,##0_ ;_ * \-#,##0_ ;_ * &quot;-&quot;??_ ;_ @_ "/>
    <numFmt numFmtId="171" formatCode="_ * #,##0_ ;_ * \-#,##0_ ;_ * &quot;0&quot;??_ ;_ @_ "/>
    <numFmt numFmtId="172" formatCode="###,###,###,###,###"/>
    <numFmt numFmtId="173" formatCode="0.0%"/>
    <numFmt numFmtId="174" formatCode="0.000"/>
    <numFmt numFmtId="175" formatCode="_ * #,##0.0_ ;_ * \-#,##0.0_ ;_ * &quot;-&quot;??_ ;_ @_ "/>
    <numFmt numFmtId="176" formatCode="0.0000"/>
    <numFmt numFmtId="177" formatCode="#,##0.00000000;[Red]\-#,##0.00000000"/>
    <numFmt numFmtId="178" formatCode="_ * #,##0.000_ ;_ * \-#,##0.000_ ;_ * &quot;-&quot;??_ ;_ @_ "/>
    <numFmt numFmtId="179" formatCode="#,##0.000000000;[Red]\-#,##0.000000000"/>
    <numFmt numFmtId="180" formatCode="#,##0.00000000000;[Red]\-#,##0.00000000000"/>
    <numFmt numFmtId="181" formatCode="#,##0.000000000000000;[Red]\-#,##0.000000000000000"/>
    <numFmt numFmtId="182" formatCode="0.00000"/>
    <numFmt numFmtId="183" formatCode="0.0000000"/>
    <numFmt numFmtId="184" formatCode="0.000000000"/>
    <numFmt numFmtId="185" formatCode="###,###,###,###,###.0"/>
    <numFmt numFmtId="186" formatCode="0.0000000000"/>
    <numFmt numFmtId="187" formatCode="0.00000000000"/>
    <numFmt numFmtId="188" formatCode="0.0000000000000"/>
    <numFmt numFmtId="189" formatCode="0.00000000000000"/>
    <numFmt numFmtId="190" formatCode="0.000000000000000"/>
    <numFmt numFmtId="191" formatCode="0.000000"/>
    <numFmt numFmtId="192" formatCode="0.00000000"/>
    <numFmt numFmtId="193" formatCode="0.000000000000"/>
    <numFmt numFmtId="194" formatCode="#,##0.0000000000;[Red]\-#,##0.0000000000"/>
    <numFmt numFmtId="195" formatCode="#,##0.0000000000000;[Red]\-#,##0.0000000000000"/>
    <numFmt numFmtId="196" formatCode="#.#;[Red]\-#.###0"/>
    <numFmt numFmtId="197" formatCode="#,##0.0;[Red]\-#,##0.0"/>
    <numFmt numFmtId="198" formatCode="#,##0.0"/>
    <numFmt numFmtId="199" formatCode="0.0_ ;[Red]\-0.0\ "/>
    <numFmt numFmtId="200" formatCode="#,##0.00000000000"/>
    <numFmt numFmtId="201" formatCode="#,##0.000000;[Red]\-#,##0.000000"/>
    <numFmt numFmtId="202" formatCode="#,##0.0000000;[Red]\-#,##0.0000000"/>
    <numFmt numFmtId="203" formatCode="###,###,###,###.0000"/>
    <numFmt numFmtId="204" formatCode="#,##0.00000;[Red]\-#,##0.00000"/>
    <numFmt numFmtId="205" formatCode="#,##0.000;[Red]\-#,##0.000"/>
    <numFmt numFmtId="206" formatCode="#,##0.00000000"/>
    <numFmt numFmtId="207" formatCode="#,##0.000000000000;[Red]\-#,##0.000000000000"/>
    <numFmt numFmtId="208" formatCode="#,##0.000000;\-#,##0.000000"/>
    <numFmt numFmtId="209" formatCode="#,##0.0000;[Red]\-#,##0.0000"/>
    <numFmt numFmtId="210" formatCode="#,##0.0000000000;\-#,##0.0000000000"/>
    <numFmt numFmtId="211" formatCode="#,##0.00000000;\-#,##0.00000000"/>
    <numFmt numFmtId="212" formatCode="#,##0.0_ ;[Red]\-#,##0.0\ "/>
    <numFmt numFmtId="213" formatCode="#,##0_ ;[Red]\-#,##0\ "/>
    <numFmt numFmtId="214" formatCode="#,##0.000"/>
    <numFmt numFmtId="215" formatCode="#,##0.00000"/>
    <numFmt numFmtId="216" formatCode="#,##0;[Red]#,##0"/>
    <numFmt numFmtId="217" formatCode="#,##0.00000_);[Red]\(#,##0.00000\)"/>
    <numFmt numFmtId="218" formatCode="#,##0.000000"/>
    <numFmt numFmtId="219" formatCode="#,##0.00000;\-#,##0.00000"/>
    <numFmt numFmtId="220" formatCode="#,##0.000000_ ;\-#,##0.000000\ "/>
    <numFmt numFmtId="221" formatCode="#,##0.000000000"/>
    <numFmt numFmtId="222" formatCode="#,##0.0000000000_ ;\-#,##0.0000000000\ "/>
    <numFmt numFmtId="223" formatCode="#,##0.0000;\-#,##0.0000"/>
    <numFmt numFmtId="224" formatCode="#,##0_);\(#,##0\)"/>
    <numFmt numFmtId="225" formatCode="#,##0.0;\-#,##0.0"/>
    <numFmt numFmtId="226" formatCode="#,##0.000;\-#,##0.000"/>
    <numFmt numFmtId="227" formatCode="#,##0.00000;[Red]#,##0.00000"/>
  </numFmts>
  <fonts count="10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2"/>
      <name val="Times New Roman"/>
      <family val="1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9"/>
      <color indexed="12"/>
      <name val="Arial"/>
      <family val="2"/>
    </font>
    <font>
      <b/>
      <sz val="12.5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u val="single"/>
      <sz val="8"/>
      <color indexed="2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3"/>
      <color indexed="9"/>
      <name val="Arial"/>
      <family val="2"/>
    </font>
    <font>
      <sz val="14"/>
      <color indexed="9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9"/>
      <color indexed="9"/>
      <name val="Arial"/>
      <family val="2"/>
    </font>
    <font>
      <sz val="11"/>
      <color indexed="22"/>
      <name val="Arial"/>
      <family val="2"/>
    </font>
    <font>
      <sz val="9"/>
      <color indexed="10"/>
      <name val="Arial"/>
      <family val="2"/>
    </font>
    <font>
      <sz val="13"/>
      <color indexed="10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55"/>
      <name val="Arial"/>
      <family val="2"/>
    </font>
    <font>
      <sz val="8"/>
      <color indexed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3"/>
      <color theme="0"/>
      <name val="Arial"/>
      <family val="2"/>
    </font>
    <font>
      <sz val="14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9"/>
      <color theme="0"/>
      <name val="Arial"/>
      <family val="2"/>
    </font>
    <font>
      <sz val="11"/>
      <color theme="0" tint="-0.1499900072813034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3"/>
      <color rgb="FFFF0000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0" tint="-0.24997000396251678"/>
      <name val="Arial"/>
      <family val="2"/>
    </font>
    <font>
      <sz val="11"/>
      <color theme="10"/>
      <name val="Arial"/>
      <family val="2"/>
    </font>
    <font>
      <sz val="8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>
        <color indexed="6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>
        <color indexed="23"/>
      </right>
      <top style="thin">
        <color indexed="23"/>
      </top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55"/>
      </top>
      <bottom/>
    </border>
    <border>
      <left style="thin">
        <color indexed="23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rgb="FF808080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indexed="23"/>
      </right>
      <top/>
      <bottom/>
    </border>
    <border>
      <left style="thin">
        <color rgb="FF808080"/>
      </left>
      <right style="thin">
        <color indexed="23"/>
      </right>
      <top/>
      <bottom style="thin">
        <color indexed="23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rgb="FF808080"/>
      </right>
      <top/>
      <bottom style="thin">
        <color indexed="23"/>
      </bottom>
    </border>
    <border>
      <left/>
      <right style="thin">
        <color rgb="FF808080"/>
      </right>
      <top style="thin">
        <color indexed="23"/>
      </top>
      <bottom/>
    </border>
    <border>
      <left/>
      <right style="thin">
        <color rgb="FF808080"/>
      </right>
      <top/>
      <bottom/>
    </border>
    <border>
      <left style="thin">
        <color rgb="FF808080"/>
      </left>
      <right/>
      <top/>
      <bottom style="thin">
        <color indexed="23"/>
      </bottom>
    </border>
    <border>
      <left style="thin">
        <color rgb="FF808080"/>
      </left>
      <right/>
      <top style="thin">
        <color indexed="23"/>
      </top>
      <bottom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rgb="FF808080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indexed="23"/>
      </bottom>
    </border>
    <border>
      <left style="thin">
        <color rgb="FF808080"/>
      </left>
      <right/>
      <top/>
      <bottom/>
    </border>
    <border>
      <left style="thin">
        <color indexed="55"/>
      </left>
      <right style="thin">
        <color indexed="55"/>
      </right>
      <top/>
      <bottom/>
    </border>
    <border>
      <left style="thin">
        <color indexed="23"/>
      </left>
      <right style="thin">
        <color rgb="FF808080"/>
      </right>
      <top/>
      <bottom style="thin">
        <color indexed="23"/>
      </bottom>
    </border>
    <border>
      <left style="thin">
        <color rgb="FF808080"/>
      </left>
      <right/>
      <top style="thin">
        <color rgb="FF808080"/>
      </top>
      <bottom/>
    </border>
    <border>
      <left/>
      <right/>
      <top style="thin">
        <color rgb="FF80808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indexed="23"/>
      </right>
      <top style="thin">
        <color rgb="FF808080"/>
      </top>
      <bottom/>
    </border>
    <border>
      <left style="thin">
        <color rgb="FF808080"/>
      </left>
      <right/>
      <top style="thin">
        <color rgb="FF808080"/>
      </top>
      <bottom style="thin">
        <color indexed="23"/>
      </bottom>
    </border>
    <border>
      <left/>
      <right/>
      <top style="thin">
        <color rgb="FF808080"/>
      </top>
      <bottom style="thin">
        <color indexed="23"/>
      </bottom>
    </border>
    <border>
      <left/>
      <right style="thin">
        <color rgb="FF808080"/>
      </right>
      <top style="thin">
        <color rgb="FF808080"/>
      </top>
      <bottom style="thin">
        <color indexed="23"/>
      </bottom>
    </border>
    <border>
      <left/>
      <right style="thin">
        <color rgb="FF808080"/>
      </right>
      <top style="thin">
        <color rgb="FF808080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3"/>
      </top>
      <bottom/>
    </border>
    <border>
      <left style="thin">
        <color indexed="55"/>
      </left>
      <right style="thin">
        <color indexed="55"/>
      </right>
      <top/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</borders>
  <cellStyleXfs count="4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4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65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5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65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5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5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0" fillId="0" borderId="0">
      <alignment/>
      <protection/>
    </xf>
    <xf numFmtId="0" fontId="68" fillId="29" borderId="3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69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0" fillId="0" borderId="0">
      <alignment/>
      <protection/>
    </xf>
    <xf numFmtId="0" fontId="70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65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65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65" fillId="3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5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5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72" fillId="41" borderId="1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168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4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76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5" borderId="8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7" fillId="27" borderId="10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7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1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71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2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</cellStyleXfs>
  <cellXfs count="657">
    <xf numFmtId="0" fontId="0" fillId="0" borderId="0" xfId="0" applyAlignment="1">
      <alignment/>
    </xf>
    <xf numFmtId="0" fontId="10" fillId="47" borderId="0" xfId="0" applyFont="1" applyFill="1" applyAlignment="1">
      <alignment/>
    </xf>
    <xf numFmtId="0" fontId="0" fillId="47" borderId="0" xfId="0" applyFont="1" applyFill="1" applyAlignment="1">
      <alignment/>
    </xf>
    <xf numFmtId="0" fontId="0" fillId="47" borderId="0" xfId="0" applyFont="1" applyFill="1" applyBorder="1" applyAlignment="1">
      <alignment/>
    </xf>
    <xf numFmtId="0" fontId="0" fillId="47" borderId="0" xfId="323" applyFont="1" applyFill="1" applyAlignment="1">
      <alignment vertical="center"/>
      <protection/>
    </xf>
    <xf numFmtId="0" fontId="2" fillId="47" borderId="0" xfId="0" applyFont="1" applyFill="1" applyAlignment="1">
      <alignment horizontal="left" vertical="center"/>
    </xf>
    <xf numFmtId="0" fontId="0" fillId="47" borderId="0" xfId="0" applyFont="1" applyFill="1" applyAlignment="1">
      <alignment vertical="center"/>
    </xf>
    <xf numFmtId="0" fontId="8" fillId="47" borderId="0" xfId="0" applyFont="1" applyFill="1" applyAlignment="1">
      <alignment vertical="center"/>
    </xf>
    <xf numFmtId="0" fontId="2" fillId="47" borderId="0" xfId="329" applyFont="1" applyFill="1" applyAlignment="1">
      <alignment horizontal="left"/>
      <protection/>
    </xf>
    <xf numFmtId="0" fontId="0" fillId="47" borderId="0" xfId="323" applyFont="1" applyFill="1">
      <alignment/>
      <protection/>
    </xf>
    <xf numFmtId="170" fontId="0" fillId="47" borderId="0" xfId="300" applyNumberFormat="1" applyFont="1" applyFill="1" applyAlignment="1">
      <alignment/>
    </xf>
    <xf numFmtId="0" fontId="10" fillId="47" borderId="0" xfId="323" applyFont="1" applyFill="1">
      <alignment/>
      <protection/>
    </xf>
    <xf numFmtId="0" fontId="11" fillId="47" borderId="0" xfId="0" applyFont="1" applyFill="1" applyBorder="1" applyAlignment="1">
      <alignment horizontal="justify" vertical="center" wrapText="1"/>
    </xf>
    <xf numFmtId="0" fontId="8" fillId="47" borderId="0" xfId="0" applyFont="1" applyFill="1" applyAlignment="1">
      <alignment/>
    </xf>
    <xf numFmtId="0" fontId="5" fillId="47" borderId="0" xfId="0" applyFont="1" applyFill="1" applyBorder="1" applyAlignment="1">
      <alignment horizontal="left" vertical="center"/>
    </xf>
    <xf numFmtId="0" fontId="33" fillId="47" borderId="19" xfId="0" applyFont="1" applyFill="1" applyBorder="1" applyAlignment="1">
      <alignment horizontal="left" vertical="center" indent="2"/>
    </xf>
    <xf numFmtId="0" fontId="7" fillId="47" borderId="0" xfId="0" applyFont="1" applyFill="1" applyAlignment="1">
      <alignment/>
    </xf>
    <xf numFmtId="0" fontId="6" fillId="47" borderId="20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left" vertical="center" indent="1"/>
    </xf>
    <xf numFmtId="0" fontId="11" fillId="47" borderId="21" xfId="0" applyFont="1" applyFill="1" applyBorder="1" applyAlignment="1">
      <alignment horizontal="center" vertical="center" wrapText="1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 horizontal="left" vertical="center"/>
    </xf>
    <xf numFmtId="0" fontId="4" fillId="47" borderId="0" xfId="323" applyFont="1" applyFill="1" applyAlignment="1">
      <alignment horizontal="left" vertical="center" wrapText="1"/>
      <protection/>
    </xf>
    <xf numFmtId="0" fontId="7" fillId="47" borderId="0" xfId="0" applyFont="1" applyFill="1" applyAlignment="1">
      <alignment vertical="center"/>
    </xf>
    <xf numFmtId="0" fontId="0" fillId="47" borderId="0" xfId="323" applyFont="1" applyFill="1" applyBorder="1" applyAlignment="1">
      <alignment horizontal="justify" vertical="top" wrapText="1"/>
      <protection/>
    </xf>
    <xf numFmtId="0" fontId="8" fillId="47" borderId="0" xfId="323" applyFont="1" applyFill="1">
      <alignment/>
      <protection/>
    </xf>
    <xf numFmtId="0" fontId="6" fillId="47" borderId="21" xfId="323" applyFont="1" applyFill="1" applyBorder="1" applyAlignment="1">
      <alignment horizontal="center" vertical="center" wrapText="1"/>
      <protection/>
    </xf>
    <xf numFmtId="0" fontId="7" fillId="47" borderId="0" xfId="323" applyFont="1" applyFill="1">
      <alignment/>
      <protection/>
    </xf>
    <xf numFmtId="0" fontId="3" fillId="47" borderId="0" xfId="0" applyFont="1" applyFill="1" applyAlignment="1">
      <alignment/>
    </xf>
    <xf numFmtId="0" fontId="0" fillId="47" borderId="0" xfId="0" applyFont="1" applyFill="1" applyAlignment="1">
      <alignment vertical="top"/>
    </xf>
    <xf numFmtId="0" fontId="0" fillId="47" borderId="0" xfId="0" applyFill="1" applyAlignment="1">
      <alignment/>
    </xf>
    <xf numFmtId="0" fontId="6" fillId="47" borderId="21" xfId="323" applyFont="1" applyFill="1" applyBorder="1" applyAlignment="1">
      <alignment horizontal="right" vertical="center" wrapText="1" indent="1"/>
      <protection/>
    </xf>
    <xf numFmtId="37" fontId="33" fillId="47" borderId="22" xfId="300" applyNumberFormat="1" applyFont="1" applyFill="1" applyBorder="1" applyAlignment="1">
      <alignment horizontal="right" vertical="center" wrapText="1" indent="2"/>
    </xf>
    <xf numFmtId="37" fontId="33" fillId="47" borderId="22" xfId="300" applyNumberFormat="1" applyFont="1" applyFill="1" applyBorder="1" applyAlignment="1">
      <alignment horizontal="right" vertical="center" wrapText="1" indent="1"/>
    </xf>
    <xf numFmtId="37" fontId="8" fillId="47" borderId="23" xfId="300" applyNumberFormat="1" applyFont="1" applyFill="1" applyBorder="1" applyAlignment="1">
      <alignment horizontal="right" vertical="center" wrapText="1" indent="2"/>
    </xf>
    <xf numFmtId="37" fontId="8" fillId="47" borderId="23" xfId="300" applyNumberFormat="1" applyFont="1" applyFill="1" applyBorder="1" applyAlignment="1">
      <alignment horizontal="right" vertical="center" wrapText="1" indent="1"/>
    </xf>
    <xf numFmtId="0" fontId="3" fillId="47" borderId="0" xfId="323" applyFont="1" applyFill="1" applyBorder="1" applyAlignment="1">
      <alignment horizontal="center" vertical="center" wrapText="1"/>
      <protection/>
    </xf>
    <xf numFmtId="37" fontId="3" fillId="47" borderId="0" xfId="300" applyNumberFormat="1" applyFont="1" applyFill="1" applyBorder="1" applyAlignment="1">
      <alignment horizontal="center" vertical="center" wrapText="1"/>
    </xf>
    <xf numFmtId="178" fontId="0" fillId="47" borderId="0" xfId="300" applyNumberFormat="1" applyFont="1" applyFill="1" applyAlignment="1">
      <alignment/>
    </xf>
    <xf numFmtId="0" fontId="0" fillId="47" borderId="0" xfId="0" applyFont="1" applyFill="1" applyAlignment="1" quotePrefix="1">
      <alignment vertical="center"/>
    </xf>
    <xf numFmtId="165" fontId="0" fillId="47" borderId="0" xfId="305" applyFont="1" applyFill="1" applyAlignment="1">
      <alignment horizontal="center"/>
    </xf>
    <xf numFmtId="170" fontId="0" fillId="47" borderId="0" xfId="305" applyNumberFormat="1" applyFont="1" applyFill="1" applyAlignment="1">
      <alignment/>
    </xf>
    <xf numFmtId="0" fontId="0" fillId="47" borderId="0" xfId="323" applyFont="1" applyFill="1" applyBorder="1" applyAlignment="1">
      <alignment wrapText="1"/>
      <protection/>
    </xf>
    <xf numFmtId="170" fontId="0" fillId="47" borderId="0" xfId="300" applyNumberFormat="1" applyFont="1" applyFill="1" applyBorder="1" applyAlignment="1">
      <alignment wrapText="1"/>
    </xf>
    <xf numFmtId="165" fontId="0" fillId="47" borderId="0" xfId="305" applyFont="1" applyFill="1" applyAlignment="1">
      <alignment horizontal="left" indent="2"/>
    </xf>
    <xf numFmtId="170" fontId="0" fillId="47" borderId="0" xfId="300" applyNumberFormat="1" applyFont="1" applyFill="1" applyAlignment="1">
      <alignment horizontal="left" indent="2"/>
    </xf>
    <xf numFmtId="37" fontId="0" fillId="47" borderId="0" xfId="323" applyNumberFormat="1" applyFont="1" applyFill="1">
      <alignment/>
      <protection/>
    </xf>
    <xf numFmtId="0" fontId="3" fillId="47" borderId="0" xfId="323" applyFont="1" applyFill="1" applyAlignment="1">
      <alignment vertical="center"/>
      <protection/>
    </xf>
    <xf numFmtId="0" fontId="12" fillId="47" borderId="0" xfId="323" applyFont="1" applyFill="1" applyBorder="1" applyAlignment="1">
      <alignment horizontal="left" vertical="center" wrapText="1"/>
      <protection/>
    </xf>
    <xf numFmtId="0" fontId="13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vertical="center"/>
    </xf>
    <xf numFmtId="0" fontId="3" fillId="47" borderId="0" xfId="0" applyFont="1" applyFill="1" applyAlignment="1">
      <alignment vertical="top"/>
    </xf>
    <xf numFmtId="0" fontId="0" fillId="47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 indent="1"/>
    </xf>
    <xf numFmtId="0" fontId="3" fillId="47" borderId="0" xfId="0" applyFont="1" applyFill="1" applyAlignment="1">
      <alignment vertical="center"/>
    </xf>
    <xf numFmtId="0" fontId="37" fillId="47" borderId="0" xfId="0" applyFont="1" applyFill="1" applyAlignment="1">
      <alignment vertical="center"/>
    </xf>
    <xf numFmtId="0" fontId="3" fillId="47" borderId="0" xfId="0" applyFont="1" applyFill="1" applyAlignment="1">
      <alignment horizontal="left" vertical="top"/>
    </xf>
    <xf numFmtId="0" fontId="3" fillId="47" borderId="0" xfId="0" applyFont="1" applyFill="1" applyAlignment="1">
      <alignment horizontal="left" vertical="center"/>
    </xf>
    <xf numFmtId="0" fontId="41" fillId="47" borderId="0" xfId="289" applyFont="1" applyFill="1" applyAlignment="1" applyProtection="1">
      <alignment vertical="center"/>
      <protection/>
    </xf>
    <xf numFmtId="0" fontId="39" fillId="47" borderId="0" xfId="289" applyFont="1" applyFill="1" applyAlignment="1" applyProtection="1">
      <alignment vertical="center"/>
      <protection/>
    </xf>
    <xf numFmtId="14" fontId="0" fillId="47" borderId="0" xfId="0" applyNumberFormat="1" applyFont="1" applyFill="1" applyAlignment="1">
      <alignment horizontal="left" vertical="center"/>
    </xf>
    <xf numFmtId="0" fontId="0" fillId="47" borderId="0" xfId="0" applyNumberFormat="1" applyFont="1" applyFill="1" applyAlignment="1">
      <alignment vertical="top"/>
    </xf>
    <xf numFmtId="0" fontId="5" fillId="48" borderId="22" xfId="0" applyFont="1" applyFill="1" applyBorder="1" applyAlignment="1">
      <alignment horizontal="left" vertical="center" indent="1"/>
    </xf>
    <xf numFmtId="0" fontId="8" fillId="48" borderId="22" xfId="0" applyFont="1" applyFill="1" applyBorder="1" applyAlignment="1">
      <alignment horizontal="left" vertical="center" indent="2"/>
    </xf>
    <xf numFmtId="0" fontId="8" fillId="48" borderId="0" xfId="0" applyFont="1" applyFill="1" applyAlignment="1">
      <alignment/>
    </xf>
    <xf numFmtId="0" fontId="8" fillId="48" borderId="22" xfId="0" applyFont="1" applyFill="1" applyBorder="1" applyAlignment="1">
      <alignment horizontal="left" vertical="center" indent="1"/>
    </xf>
    <xf numFmtId="0" fontId="6" fillId="48" borderId="19" xfId="0" applyFont="1" applyFill="1" applyBorder="1" applyAlignment="1">
      <alignment horizontal="left" vertical="center" indent="1"/>
    </xf>
    <xf numFmtId="0" fontId="33" fillId="48" borderId="19" xfId="0" applyFont="1" applyFill="1" applyBorder="1" applyAlignment="1">
      <alignment horizontal="left" vertical="center" indent="2"/>
    </xf>
    <xf numFmtId="0" fontId="8" fillId="48" borderId="19" xfId="0" applyFont="1" applyFill="1" applyBorder="1" applyAlignment="1">
      <alignment horizontal="left" vertical="center" indent="2"/>
    </xf>
    <xf numFmtId="0" fontId="33" fillId="48" borderId="19" xfId="0" applyFont="1" applyFill="1" applyBorder="1" applyAlignment="1">
      <alignment horizontal="left" vertical="center" indent="1"/>
    </xf>
    <xf numFmtId="0" fontId="8" fillId="48" borderId="0" xfId="0" applyFont="1" applyFill="1" applyAlignment="1">
      <alignment vertical="center"/>
    </xf>
    <xf numFmtId="0" fontId="33" fillId="48" borderId="22" xfId="0" applyFont="1" applyFill="1" applyBorder="1" applyAlignment="1">
      <alignment horizontal="center" vertical="center"/>
    </xf>
    <xf numFmtId="0" fontId="5" fillId="48" borderId="19" xfId="0" applyFont="1" applyFill="1" applyBorder="1" applyAlignment="1">
      <alignment horizontal="left" vertical="center" indent="2"/>
    </xf>
    <xf numFmtId="0" fontId="0" fillId="48" borderId="19" xfId="0" applyFont="1" applyFill="1" applyBorder="1" applyAlignment="1">
      <alignment horizontal="left" vertical="center" indent="2"/>
    </xf>
    <xf numFmtId="0" fontId="5" fillId="48" borderId="19" xfId="0" applyFont="1" applyFill="1" applyBorder="1" applyAlignment="1">
      <alignment horizontal="left" vertical="center" indent="1"/>
    </xf>
    <xf numFmtId="0" fontId="33" fillId="48" borderId="19" xfId="323" applyFont="1" applyFill="1" applyBorder="1" applyAlignment="1">
      <alignment horizontal="left" vertical="center" indent="2"/>
      <protection/>
    </xf>
    <xf numFmtId="0" fontId="8" fillId="48" borderId="0" xfId="323" applyFont="1" applyFill="1">
      <alignment/>
      <protection/>
    </xf>
    <xf numFmtId="0" fontId="11" fillId="48" borderId="19" xfId="323" applyFont="1" applyFill="1" applyBorder="1" applyAlignment="1">
      <alignment horizontal="left" vertical="center" indent="2"/>
      <protection/>
    </xf>
    <xf numFmtId="0" fontId="6" fillId="48" borderId="19" xfId="323" applyFont="1" applyFill="1" applyBorder="1" applyAlignment="1">
      <alignment horizontal="left" vertical="center"/>
      <protection/>
    </xf>
    <xf numFmtId="0" fontId="33" fillId="48" borderId="22" xfId="0" applyFont="1" applyFill="1" applyBorder="1" applyAlignment="1">
      <alignment horizontal="left" vertical="center" indent="3"/>
    </xf>
    <xf numFmtId="0" fontId="7" fillId="48" borderId="0" xfId="0" applyFont="1" applyFill="1" applyAlignment="1">
      <alignment/>
    </xf>
    <xf numFmtId="0" fontId="33" fillId="48" borderId="22" xfId="0" applyFont="1" applyFill="1" applyBorder="1" applyAlignment="1">
      <alignment horizontal="left" vertical="center" indent="2"/>
    </xf>
    <xf numFmtId="0" fontId="8" fillId="48" borderId="22" xfId="0" applyFont="1" applyFill="1" applyBorder="1" applyAlignment="1">
      <alignment horizontal="center" vertical="center"/>
    </xf>
    <xf numFmtId="0" fontId="8" fillId="48" borderId="24" xfId="0" applyFont="1" applyFill="1" applyBorder="1" applyAlignment="1">
      <alignment horizontal="left" vertical="center" indent="1"/>
    </xf>
    <xf numFmtId="0" fontId="8" fillId="48" borderId="23" xfId="0" applyFont="1" applyFill="1" applyBorder="1" applyAlignment="1">
      <alignment horizontal="left" vertical="center" indent="1"/>
    </xf>
    <xf numFmtId="0" fontId="0" fillId="48" borderId="0" xfId="0" applyFont="1" applyFill="1" applyAlignment="1">
      <alignment vertical="center"/>
    </xf>
    <xf numFmtId="0" fontId="0" fillId="48" borderId="0" xfId="0" applyFont="1" applyFill="1" applyAlignment="1">
      <alignment/>
    </xf>
    <xf numFmtId="0" fontId="9" fillId="48" borderId="0" xfId="0" applyFont="1" applyFill="1" applyAlignment="1">
      <alignment vertical="center"/>
    </xf>
    <xf numFmtId="0" fontId="9" fillId="48" borderId="0" xfId="0" applyFont="1" applyFill="1" applyAlignment="1">
      <alignment/>
    </xf>
    <xf numFmtId="0" fontId="7" fillId="48" borderId="0" xfId="0" applyFont="1" applyFill="1" applyAlignment="1">
      <alignment vertical="center"/>
    </xf>
    <xf numFmtId="0" fontId="33" fillId="48" borderId="0" xfId="0" applyFont="1" applyFill="1" applyAlignment="1">
      <alignment vertical="center"/>
    </xf>
    <xf numFmtId="0" fontId="33" fillId="48" borderId="0" xfId="0" applyFont="1" applyFill="1" applyAlignment="1">
      <alignment/>
    </xf>
    <xf numFmtId="0" fontId="8" fillId="48" borderId="19" xfId="0" applyFont="1" applyFill="1" applyBorder="1" applyAlignment="1">
      <alignment horizontal="left" vertical="center" indent="1"/>
    </xf>
    <xf numFmtId="0" fontId="11" fillId="48" borderId="25" xfId="0" applyFont="1" applyFill="1" applyBorder="1" applyAlignment="1">
      <alignment horizontal="center" vertical="center" wrapText="1"/>
    </xf>
    <xf numFmtId="0" fontId="10" fillId="48" borderId="0" xfId="0" applyFont="1" applyFill="1" applyAlignment="1">
      <alignment vertical="center" wrapText="1"/>
    </xf>
    <xf numFmtId="0" fontId="6" fillId="48" borderId="22" xfId="0" applyFont="1" applyFill="1" applyBorder="1" applyAlignment="1">
      <alignment horizontal="center" vertical="center" wrapText="1"/>
    </xf>
    <xf numFmtId="169" fontId="3" fillId="48" borderId="0" xfId="300" applyNumberFormat="1" applyFont="1" applyFill="1" applyBorder="1" applyAlignment="1">
      <alignment horizontal="center" vertical="center"/>
    </xf>
    <xf numFmtId="193" fontId="0" fillId="48" borderId="0" xfId="0" applyNumberFormat="1" applyFont="1" applyFill="1" applyAlignment="1">
      <alignment/>
    </xf>
    <xf numFmtId="0" fontId="0" fillId="48" borderId="0" xfId="323" applyFont="1" applyFill="1">
      <alignment/>
      <protection/>
    </xf>
    <xf numFmtId="0" fontId="6" fillId="48" borderId="22" xfId="323" applyFont="1" applyFill="1" applyBorder="1" applyAlignment="1">
      <alignment horizontal="center" vertical="center" wrapText="1"/>
      <protection/>
    </xf>
    <xf numFmtId="38" fontId="5" fillId="48" borderId="0" xfId="300" applyNumberFormat="1" applyFont="1" applyFill="1" applyBorder="1" applyAlignment="1">
      <alignment horizontal="center" vertical="center"/>
    </xf>
    <xf numFmtId="177" fontId="0" fillId="48" borderId="0" xfId="0" applyNumberFormat="1" applyFont="1" applyFill="1" applyAlignment="1">
      <alignment/>
    </xf>
    <xf numFmtId="0" fontId="2" fillId="48" borderId="0" xfId="0" applyFont="1" applyFill="1" applyAlignment="1">
      <alignment/>
    </xf>
    <xf numFmtId="0" fontId="11" fillId="48" borderId="22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left" vertical="center"/>
    </xf>
    <xf numFmtId="172" fontId="6" fillId="48" borderId="0" xfId="300" applyNumberFormat="1" applyFont="1" applyFill="1" applyBorder="1" applyAlignment="1">
      <alignment horizontal="right" vertical="center" indent="2"/>
    </xf>
    <xf numFmtId="0" fontId="6" fillId="47" borderId="26" xfId="323" applyFont="1" applyFill="1" applyBorder="1" applyAlignment="1">
      <alignment horizontal="center" vertical="center" wrapText="1"/>
      <protection/>
    </xf>
    <xf numFmtId="0" fontId="6" fillId="47" borderId="26" xfId="323" applyFont="1" applyFill="1" applyBorder="1" applyAlignment="1">
      <alignment horizontal="right" vertical="center" wrapText="1" indent="1"/>
      <protection/>
    </xf>
    <xf numFmtId="1" fontId="8" fillId="48" borderId="0" xfId="0" applyNumberFormat="1" applyFont="1" applyFill="1" applyAlignment="1">
      <alignment/>
    </xf>
    <xf numFmtId="0" fontId="6" fillId="48" borderId="20" xfId="0" applyFont="1" applyFill="1" applyBorder="1" applyAlignment="1">
      <alignment horizontal="center" vertical="center"/>
    </xf>
    <xf numFmtId="0" fontId="7" fillId="48" borderId="0" xfId="323" applyFont="1" applyFill="1">
      <alignment/>
      <protection/>
    </xf>
    <xf numFmtId="0" fontId="6" fillId="48" borderId="27" xfId="323" applyFont="1" applyFill="1" applyBorder="1" applyAlignment="1">
      <alignment horizontal="center" vertical="center" wrapText="1"/>
      <protection/>
    </xf>
    <xf numFmtId="0" fontId="6" fillId="47" borderId="28" xfId="323" applyFont="1" applyFill="1" applyBorder="1" applyAlignment="1">
      <alignment vertical="center" wrapText="1"/>
      <protection/>
    </xf>
    <xf numFmtId="0" fontId="6" fillId="47" borderId="29" xfId="323" applyFont="1" applyFill="1" applyBorder="1" applyAlignment="1">
      <alignment vertical="center" wrapText="1"/>
      <protection/>
    </xf>
    <xf numFmtId="0" fontId="10" fillId="48" borderId="0" xfId="0" applyFont="1" applyFill="1" applyAlignment="1">
      <alignment horizontal="left" vertical="center"/>
    </xf>
    <xf numFmtId="0" fontId="10" fillId="48" borderId="0" xfId="323" applyFont="1" applyFill="1">
      <alignment/>
      <protection/>
    </xf>
    <xf numFmtId="170" fontId="0" fillId="48" borderId="0" xfId="300" applyNumberFormat="1" applyFont="1" applyFill="1" applyAlignment="1">
      <alignment/>
    </xf>
    <xf numFmtId="0" fontId="0" fillId="48" borderId="0" xfId="331" applyFont="1" applyFill="1" applyAlignment="1">
      <alignment vertical="center"/>
      <protection/>
    </xf>
    <xf numFmtId="0" fontId="35" fillId="48" borderId="0" xfId="331" applyFont="1" applyFill="1">
      <alignment/>
      <protection/>
    </xf>
    <xf numFmtId="0" fontId="0" fillId="48" borderId="0" xfId="331" applyFont="1" applyFill="1" applyBorder="1" applyAlignment="1">
      <alignment vertical="center"/>
      <protection/>
    </xf>
    <xf numFmtId="0" fontId="3" fillId="48" borderId="30" xfId="331" applyFont="1" applyFill="1" applyBorder="1" applyAlignment="1">
      <alignment horizontal="center" vertical="center"/>
      <protection/>
    </xf>
    <xf numFmtId="0" fontId="3" fillId="48" borderId="0" xfId="331" applyFont="1" applyFill="1" applyBorder="1" applyAlignment="1">
      <alignment horizontal="right" vertical="center"/>
      <protection/>
    </xf>
    <xf numFmtId="0" fontId="3" fillId="48" borderId="0" xfId="331" applyFont="1" applyFill="1" applyBorder="1" applyAlignment="1">
      <alignment horizontal="center" vertical="center"/>
      <protection/>
    </xf>
    <xf numFmtId="0" fontId="3" fillId="48" borderId="30" xfId="331" applyFont="1" applyFill="1" applyBorder="1" applyAlignment="1">
      <alignment horizontal="center" vertical="center" wrapText="1"/>
      <protection/>
    </xf>
    <xf numFmtId="0" fontId="0" fillId="48" borderId="30" xfId="331" applyFont="1" applyFill="1" applyBorder="1" applyAlignment="1">
      <alignment horizontal="left" vertical="center" indent="1"/>
      <protection/>
    </xf>
    <xf numFmtId="0" fontId="3" fillId="48" borderId="31" xfId="331" applyFont="1" applyFill="1" applyBorder="1" applyAlignment="1">
      <alignment horizontal="center" vertical="center"/>
      <protection/>
    </xf>
    <xf numFmtId="170" fontId="0" fillId="48" borderId="0" xfId="331" applyNumberFormat="1" applyFont="1" applyFill="1" applyBorder="1" applyAlignment="1">
      <alignment vertical="center"/>
      <protection/>
    </xf>
    <xf numFmtId="0" fontId="38" fillId="48" borderId="0" xfId="331" applyFont="1" applyFill="1" applyBorder="1" applyAlignment="1">
      <alignment vertical="center"/>
      <protection/>
    </xf>
    <xf numFmtId="0" fontId="10" fillId="48" borderId="0" xfId="0" applyFont="1" applyFill="1" applyAlignment="1">
      <alignment vertical="center"/>
    </xf>
    <xf numFmtId="0" fontId="0" fillId="48" borderId="0" xfId="323" applyFont="1" applyFill="1" applyAlignment="1">
      <alignment vertical="center"/>
      <protection/>
    </xf>
    <xf numFmtId="179" fontId="0" fillId="48" borderId="0" xfId="0" applyNumberFormat="1" applyFont="1" applyFill="1" applyAlignment="1">
      <alignment/>
    </xf>
    <xf numFmtId="0" fontId="83" fillId="48" borderId="0" xfId="0" applyFont="1" applyFill="1" applyAlignment="1">
      <alignment/>
    </xf>
    <xf numFmtId="0" fontId="5" fillId="48" borderId="0" xfId="0" applyFont="1" applyFill="1" applyBorder="1" applyAlignment="1">
      <alignment vertical="center"/>
    </xf>
    <xf numFmtId="203" fontId="33" fillId="48" borderId="0" xfId="300" applyNumberFormat="1" applyFont="1" applyFill="1" applyBorder="1" applyAlignment="1">
      <alignment horizontal="right" vertical="center" indent="3"/>
    </xf>
    <xf numFmtId="0" fontId="4" fillId="48" borderId="0" xfId="0" applyFont="1" applyFill="1" applyAlignment="1">
      <alignment vertical="center" wrapText="1"/>
    </xf>
    <xf numFmtId="0" fontId="10" fillId="48" borderId="0" xfId="0" applyFont="1" applyFill="1" applyAlignment="1">
      <alignment/>
    </xf>
    <xf numFmtId="0" fontId="11" fillId="48" borderId="0" xfId="0" applyFont="1" applyFill="1" applyBorder="1" applyAlignment="1">
      <alignment horizontal="justify" vertical="center" wrapText="1"/>
    </xf>
    <xf numFmtId="0" fontId="11" fillId="48" borderId="27" xfId="0" applyFont="1" applyFill="1" applyBorder="1" applyAlignment="1">
      <alignment horizontal="center" vertical="center" wrapText="1"/>
    </xf>
    <xf numFmtId="170" fontId="6" fillId="48" borderId="0" xfId="300" applyNumberFormat="1" applyFont="1" applyFill="1" applyBorder="1" applyAlignment="1">
      <alignment horizontal="center" vertical="center"/>
    </xf>
    <xf numFmtId="0" fontId="11" fillId="48" borderId="32" xfId="0" applyFont="1" applyFill="1" applyBorder="1" applyAlignment="1">
      <alignment horizontal="center" vertical="center" wrapText="1"/>
    </xf>
    <xf numFmtId="0" fontId="0" fillId="48" borderId="0" xfId="0" applyFont="1" applyFill="1" applyBorder="1" applyAlignment="1">
      <alignment/>
    </xf>
    <xf numFmtId="0" fontId="6" fillId="48" borderId="19" xfId="0" applyFont="1" applyFill="1" applyBorder="1" applyAlignment="1">
      <alignment horizontal="center" vertical="center" wrapText="1"/>
    </xf>
    <xf numFmtId="0" fontId="8" fillId="48" borderId="24" xfId="0" applyFont="1" applyFill="1" applyBorder="1" applyAlignment="1">
      <alignment horizontal="left" vertical="center" indent="2"/>
    </xf>
    <xf numFmtId="0" fontId="0" fillId="48" borderId="24" xfId="0" applyFont="1" applyFill="1" applyBorder="1" applyAlignment="1">
      <alignment horizontal="left" vertical="center" indent="2"/>
    </xf>
    <xf numFmtId="0" fontId="6" fillId="48" borderId="32" xfId="0" applyFont="1" applyFill="1" applyBorder="1" applyAlignment="1">
      <alignment horizontal="left" vertical="center"/>
    </xf>
    <xf numFmtId="0" fontId="6" fillId="48" borderId="26" xfId="0" applyFont="1" applyFill="1" applyBorder="1" applyAlignment="1">
      <alignment horizontal="left" vertical="center"/>
    </xf>
    <xf numFmtId="0" fontId="3" fillId="48" borderId="0" xfId="0" applyFont="1" applyFill="1" applyBorder="1" applyAlignment="1">
      <alignment horizontal="center" vertical="center"/>
    </xf>
    <xf numFmtId="0" fontId="2" fillId="48" borderId="0" xfId="323" applyFont="1" applyFill="1">
      <alignment/>
      <protection/>
    </xf>
    <xf numFmtId="0" fontId="6" fillId="48" borderId="19" xfId="323" applyFont="1" applyFill="1" applyBorder="1" applyAlignment="1">
      <alignment horizontal="center" vertical="center" wrapText="1"/>
      <protection/>
    </xf>
    <xf numFmtId="0" fontId="8" fillId="48" borderId="19" xfId="323" applyFont="1" applyFill="1" applyBorder="1" applyAlignment="1">
      <alignment horizontal="left" vertical="center" indent="2"/>
      <protection/>
    </xf>
    <xf numFmtId="0" fontId="5" fillId="48" borderId="0" xfId="323" applyFont="1" applyFill="1" applyBorder="1" applyAlignment="1">
      <alignment horizontal="center" vertical="center"/>
      <protection/>
    </xf>
    <xf numFmtId="0" fontId="2" fillId="48" borderId="0" xfId="331" applyFont="1" applyFill="1" applyAlignment="1">
      <alignment horizontal="left" vertical="center"/>
      <protection/>
    </xf>
    <xf numFmtId="0" fontId="35" fillId="48" borderId="0" xfId="331" applyFont="1" applyFill="1">
      <alignment/>
      <protection/>
    </xf>
    <xf numFmtId="0" fontId="64" fillId="48" borderId="0" xfId="331" applyFill="1">
      <alignment/>
      <protection/>
    </xf>
    <xf numFmtId="182" fontId="35" fillId="48" borderId="0" xfId="331" applyNumberFormat="1" applyFont="1" applyFill="1">
      <alignment/>
      <protection/>
    </xf>
    <xf numFmtId="193" fontId="0" fillId="48" borderId="0" xfId="331" applyNumberFormat="1" applyFont="1" applyFill="1" applyBorder="1" applyAlignment="1">
      <alignment vertical="center"/>
      <protection/>
    </xf>
    <xf numFmtId="184" fontId="0" fillId="48" borderId="0" xfId="331" applyNumberFormat="1" applyFont="1" applyFill="1" applyBorder="1" applyAlignment="1">
      <alignment vertical="center"/>
      <protection/>
    </xf>
    <xf numFmtId="186" fontId="0" fillId="48" borderId="0" xfId="331" applyNumberFormat="1" applyFont="1" applyFill="1" applyBorder="1" applyAlignment="1">
      <alignment vertical="center"/>
      <protection/>
    </xf>
    <xf numFmtId="188" fontId="0" fillId="48" borderId="0" xfId="0" applyNumberFormat="1" applyFont="1" applyFill="1" applyAlignment="1">
      <alignment vertical="center"/>
    </xf>
    <xf numFmtId="186" fontId="0" fillId="47" borderId="0" xfId="300" applyNumberFormat="1" applyFont="1" applyFill="1" applyAlignment="1">
      <alignment/>
    </xf>
    <xf numFmtId="38" fontId="8" fillId="48" borderId="27" xfId="300" applyNumberFormat="1" applyFont="1" applyFill="1" applyBorder="1" applyAlignment="1">
      <alignment horizontal="center" vertical="center"/>
    </xf>
    <xf numFmtId="38" fontId="8" fillId="48" borderId="22" xfId="300" applyNumberFormat="1" applyFont="1" applyFill="1" applyBorder="1" applyAlignment="1">
      <alignment horizontal="center" vertical="center"/>
    </xf>
    <xf numFmtId="0" fontId="6" fillId="48" borderId="22" xfId="0" applyFont="1" applyFill="1" applyBorder="1" applyAlignment="1">
      <alignment horizontal="left" vertical="center" indent="1"/>
    </xf>
    <xf numFmtId="0" fontId="0" fillId="48" borderId="33" xfId="331" applyFont="1" applyFill="1" applyBorder="1" applyAlignment="1">
      <alignment horizontal="left" vertical="center" indent="1"/>
      <protection/>
    </xf>
    <xf numFmtId="0" fontId="84" fillId="48" borderId="0" xfId="0" applyFont="1" applyFill="1" applyAlignment="1">
      <alignment/>
    </xf>
    <xf numFmtId="0" fontId="85" fillId="48" borderId="0" xfId="0" applyFont="1" applyFill="1" applyAlignment="1">
      <alignment/>
    </xf>
    <xf numFmtId="0" fontId="0" fillId="48" borderId="0" xfId="323" applyFont="1" applyFill="1" applyAlignment="1">
      <alignment horizontal="right"/>
      <protection/>
    </xf>
    <xf numFmtId="206" fontId="0" fillId="48" borderId="0" xfId="0" applyNumberFormat="1" applyFont="1" applyFill="1" applyAlignment="1">
      <alignment/>
    </xf>
    <xf numFmtId="165" fontId="8" fillId="48" borderId="0" xfId="300" applyFont="1" applyFill="1" applyAlignment="1">
      <alignment/>
    </xf>
    <xf numFmtId="192" fontId="0" fillId="48" borderId="0" xfId="331" applyNumberFormat="1" applyFont="1" applyFill="1" applyBorder="1" applyAlignment="1">
      <alignment vertical="center"/>
      <protection/>
    </xf>
    <xf numFmtId="0" fontId="12" fillId="47" borderId="0" xfId="0" applyFont="1" applyFill="1" applyAlignment="1">
      <alignment/>
    </xf>
    <xf numFmtId="0" fontId="4" fillId="48" borderId="0" xfId="323" applyFont="1" applyFill="1" applyAlignment="1">
      <alignment horizontal="left" vertical="center" wrapText="1"/>
      <protection/>
    </xf>
    <xf numFmtId="0" fontId="11" fillId="48" borderId="19" xfId="0" applyFont="1" applyFill="1" applyBorder="1" applyAlignment="1">
      <alignment horizontal="center" vertical="center" wrapText="1"/>
    </xf>
    <xf numFmtId="0" fontId="11" fillId="48" borderId="34" xfId="0" applyFont="1" applyFill="1" applyBorder="1" applyAlignment="1">
      <alignment horizontal="center" vertical="center" wrapText="1"/>
    </xf>
    <xf numFmtId="0" fontId="6" fillId="48" borderId="20" xfId="323" applyFont="1" applyFill="1" applyBorder="1" applyAlignment="1">
      <alignment horizontal="center" vertical="center"/>
      <protection/>
    </xf>
    <xf numFmtId="0" fontId="6" fillId="48" borderId="22" xfId="323" applyFont="1" applyFill="1" applyBorder="1" applyAlignment="1" quotePrefix="1">
      <alignment horizontal="center" vertical="center" wrapText="1"/>
      <protection/>
    </xf>
    <xf numFmtId="0" fontId="6" fillId="48" borderId="0" xfId="323" applyFont="1" applyFill="1" applyBorder="1" applyAlignment="1">
      <alignment horizontal="center" vertical="center" wrapText="1"/>
      <protection/>
    </xf>
    <xf numFmtId="0" fontId="33" fillId="48" borderId="19" xfId="323" applyFont="1" applyFill="1" applyBorder="1" applyAlignment="1">
      <alignment horizontal="left" vertical="center" wrapText="1" indent="1"/>
      <protection/>
    </xf>
    <xf numFmtId="0" fontId="33" fillId="48" borderId="24" xfId="323" applyFont="1" applyFill="1" applyBorder="1" applyAlignment="1">
      <alignment horizontal="left" vertical="center" wrapText="1" indent="1"/>
      <protection/>
    </xf>
    <xf numFmtId="183" fontId="0" fillId="47" borderId="0" xfId="300" applyNumberFormat="1" applyFont="1" applyFill="1" applyAlignment="1">
      <alignment/>
    </xf>
    <xf numFmtId="210" fontId="0" fillId="47" borderId="0" xfId="300" applyNumberFormat="1" applyFont="1" applyFill="1" applyAlignment="1">
      <alignment/>
    </xf>
    <xf numFmtId="0" fontId="7" fillId="47" borderId="21" xfId="323" applyFont="1" applyFill="1" applyBorder="1">
      <alignment/>
      <protection/>
    </xf>
    <xf numFmtId="0" fontId="5" fillId="48" borderId="0" xfId="0" applyFont="1" applyFill="1" applyAlignment="1">
      <alignment vertical="center"/>
    </xf>
    <xf numFmtId="0" fontId="11" fillId="48" borderId="0" xfId="0" applyFont="1" applyFill="1" applyAlignment="1">
      <alignment vertical="center"/>
    </xf>
    <xf numFmtId="0" fontId="36" fillId="48" borderId="0" xfId="289" applyFont="1" applyFill="1" applyAlignment="1" applyProtection="1">
      <alignment vertical="center"/>
      <protection/>
    </xf>
    <xf numFmtId="0" fontId="34" fillId="48" borderId="0" xfId="0" applyFont="1" applyFill="1" applyAlignment="1">
      <alignment vertical="center"/>
    </xf>
    <xf numFmtId="0" fontId="3" fillId="48" borderId="0" xfId="0" applyFont="1" applyFill="1" applyAlignment="1">
      <alignment vertical="top"/>
    </xf>
    <xf numFmtId="211" fontId="8" fillId="47" borderId="0" xfId="323" applyNumberFormat="1" applyFont="1" applyFill="1">
      <alignment/>
      <protection/>
    </xf>
    <xf numFmtId="0" fontId="83" fillId="47" borderId="0" xfId="0" applyFont="1" applyFill="1" applyAlignment="1">
      <alignment/>
    </xf>
    <xf numFmtId="0" fontId="86" fillId="48" borderId="0" xfId="0" applyFont="1" applyFill="1" applyAlignment="1">
      <alignment/>
    </xf>
    <xf numFmtId="202" fontId="0" fillId="48" borderId="0" xfId="0" applyNumberFormat="1" applyFont="1" applyFill="1" applyAlignment="1">
      <alignment/>
    </xf>
    <xf numFmtId="204" fontId="0" fillId="48" borderId="0" xfId="0" applyNumberFormat="1" applyFont="1" applyFill="1" applyAlignment="1">
      <alignment/>
    </xf>
    <xf numFmtId="0" fontId="8" fillId="48" borderId="23" xfId="0" applyFont="1" applyFill="1" applyBorder="1" applyAlignment="1">
      <alignment horizontal="left" vertical="center" indent="2"/>
    </xf>
    <xf numFmtId="38" fontId="8" fillId="48" borderId="21" xfId="300" applyNumberFormat="1" applyFont="1" applyFill="1" applyBorder="1" applyAlignment="1">
      <alignment horizontal="center" vertical="center"/>
    </xf>
    <xf numFmtId="0" fontId="87" fillId="48" borderId="0" xfId="323" applyFont="1" applyFill="1">
      <alignment/>
      <protection/>
    </xf>
    <xf numFmtId="0" fontId="88" fillId="48" borderId="0" xfId="323" applyFont="1" applyFill="1">
      <alignment/>
      <protection/>
    </xf>
    <xf numFmtId="0" fontId="89" fillId="48" borderId="0" xfId="323" applyFont="1" applyFill="1">
      <alignment/>
      <protection/>
    </xf>
    <xf numFmtId="178" fontId="3" fillId="48" borderId="0" xfId="307" applyNumberFormat="1" applyFont="1" applyFill="1" applyBorder="1" applyAlignment="1">
      <alignment vertical="center"/>
    </xf>
    <xf numFmtId="165" fontId="0" fillId="48" borderId="0" xfId="331" applyNumberFormat="1" applyFont="1" applyFill="1" applyBorder="1" applyAlignment="1">
      <alignment vertical="center"/>
      <protection/>
    </xf>
    <xf numFmtId="187" fontId="0" fillId="48" borderId="0" xfId="331" applyNumberFormat="1" applyFont="1" applyFill="1" applyBorder="1" applyAlignment="1">
      <alignment vertical="center"/>
      <protection/>
    </xf>
    <xf numFmtId="177" fontId="0" fillId="48" borderId="0" xfId="331" applyNumberFormat="1" applyFont="1" applyFill="1" applyBorder="1" applyAlignment="1">
      <alignment vertical="center"/>
      <protection/>
    </xf>
    <xf numFmtId="208" fontId="8" fillId="47" borderId="0" xfId="323" applyNumberFormat="1" applyFont="1" applyFill="1">
      <alignment/>
      <protection/>
    </xf>
    <xf numFmtId="0" fontId="12" fillId="47" borderId="0" xfId="0" applyFont="1" applyFill="1" applyBorder="1" applyAlignment="1">
      <alignment/>
    </xf>
    <xf numFmtId="38" fontId="0" fillId="48" borderId="0" xfId="0" applyNumberFormat="1" applyFont="1" applyFill="1" applyAlignment="1">
      <alignment/>
    </xf>
    <xf numFmtId="9" fontId="7" fillId="48" borderId="0" xfId="344" applyFont="1" applyFill="1" applyAlignment="1">
      <alignment/>
    </xf>
    <xf numFmtId="185" fontId="8" fillId="48" borderId="0" xfId="0" applyNumberFormat="1" applyFont="1" applyFill="1" applyAlignment="1">
      <alignment/>
    </xf>
    <xf numFmtId="165" fontId="8" fillId="48" borderId="0" xfId="0" applyNumberFormat="1" applyFont="1" applyFill="1" applyAlignment="1">
      <alignment/>
    </xf>
    <xf numFmtId="202" fontId="8" fillId="48" borderId="0" xfId="0" applyNumberFormat="1" applyFont="1" applyFill="1" applyAlignment="1">
      <alignment/>
    </xf>
    <xf numFmtId="9" fontId="8" fillId="48" borderId="0" xfId="344" applyFont="1" applyFill="1" applyAlignment="1">
      <alignment/>
    </xf>
    <xf numFmtId="193" fontId="0" fillId="48" borderId="0" xfId="0" applyNumberFormat="1" applyFont="1" applyFill="1" applyBorder="1" applyAlignment="1">
      <alignment/>
    </xf>
    <xf numFmtId="0" fontId="8" fillId="48" borderId="0" xfId="323" applyFont="1" applyFill="1" applyAlignment="1">
      <alignment horizontal="right"/>
      <protection/>
    </xf>
    <xf numFmtId="0" fontId="7" fillId="48" borderId="0" xfId="323" applyFont="1" applyFill="1" applyAlignment="1">
      <alignment horizontal="right"/>
      <protection/>
    </xf>
    <xf numFmtId="193" fontId="0" fillId="48" borderId="0" xfId="300" applyNumberFormat="1" applyFont="1" applyFill="1" applyBorder="1" applyAlignment="1">
      <alignment horizontal="right" vertical="center" indent="2"/>
    </xf>
    <xf numFmtId="183" fontId="8" fillId="48" borderId="0" xfId="0" applyNumberFormat="1" applyFont="1" applyFill="1" applyAlignment="1">
      <alignment/>
    </xf>
    <xf numFmtId="186" fontId="7" fillId="48" borderId="0" xfId="0" applyNumberFormat="1" applyFont="1" applyFill="1" applyAlignment="1">
      <alignment/>
    </xf>
    <xf numFmtId="174" fontId="8" fillId="48" borderId="0" xfId="0" applyNumberFormat="1" applyFont="1" applyFill="1" applyAlignment="1">
      <alignment/>
    </xf>
    <xf numFmtId="9" fontId="0" fillId="48" borderId="0" xfId="344" applyFont="1" applyFill="1" applyAlignment="1">
      <alignment/>
    </xf>
    <xf numFmtId="9" fontId="5" fillId="48" borderId="0" xfId="344" applyFont="1" applyFill="1" applyAlignment="1">
      <alignment/>
    </xf>
    <xf numFmtId="9" fontId="10" fillId="48" borderId="0" xfId="344" applyFont="1" applyFill="1" applyAlignment="1">
      <alignment/>
    </xf>
    <xf numFmtId="1" fontId="5" fillId="48" borderId="0" xfId="344" applyNumberFormat="1" applyFont="1" applyFill="1" applyAlignment="1">
      <alignment/>
    </xf>
    <xf numFmtId="0" fontId="2" fillId="48" borderId="0" xfId="0" applyFont="1" applyFill="1" applyAlignment="1">
      <alignment horizontal="left" vertical="center"/>
    </xf>
    <xf numFmtId="9" fontId="3" fillId="48" borderId="0" xfId="350" applyNumberFormat="1" applyFont="1" applyFill="1" applyBorder="1" applyAlignment="1">
      <alignment horizontal="center" vertical="center"/>
    </xf>
    <xf numFmtId="194" fontId="8" fillId="48" borderId="0" xfId="0" applyNumberFormat="1" applyFont="1" applyFill="1" applyAlignment="1">
      <alignment/>
    </xf>
    <xf numFmtId="0" fontId="0" fillId="48" borderId="0" xfId="331" applyFont="1" applyFill="1" applyBorder="1" applyAlignment="1">
      <alignment horizontal="left" vertical="center" indent="1"/>
      <protection/>
    </xf>
    <xf numFmtId="0" fontId="90" fillId="47" borderId="0" xfId="0" applyFont="1" applyFill="1" applyAlignment="1">
      <alignment/>
    </xf>
    <xf numFmtId="0" fontId="86" fillId="47" borderId="0" xfId="0" applyFont="1" applyFill="1" applyAlignment="1">
      <alignment/>
    </xf>
    <xf numFmtId="0" fontId="84" fillId="47" borderId="0" xfId="0" applyFont="1" applyFill="1" applyAlignment="1">
      <alignment/>
    </xf>
    <xf numFmtId="186" fontId="90" fillId="47" borderId="0" xfId="0" applyNumberFormat="1" applyFont="1" applyFill="1" applyAlignment="1">
      <alignment/>
    </xf>
    <xf numFmtId="0" fontId="83" fillId="47" borderId="0" xfId="0" applyFont="1" applyFill="1" applyBorder="1" applyAlignment="1">
      <alignment/>
    </xf>
    <xf numFmtId="0" fontId="85" fillId="47" borderId="0" xfId="0" applyFont="1" applyFill="1" applyAlignment="1">
      <alignment/>
    </xf>
    <xf numFmtId="38" fontId="90" fillId="47" borderId="0" xfId="0" applyNumberFormat="1" applyFont="1" applyFill="1" applyAlignment="1">
      <alignment/>
    </xf>
    <xf numFmtId="197" fontId="90" fillId="47" borderId="0" xfId="0" applyNumberFormat="1" applyFont="1" applyFill="1" applyAlignment="1">
      <alignment/>
    </xf>
    <xf numFmtId="1" fontId="90" fillId="48" borderId="0" xfId="0" applyNumberFormat="1" applyFont="1" applyFill="1" applyAlignment="1">
      <alignment/>
    </xf>
    <xf numFmtId="198" fontId="0" fillId="48" borderId="0" xfId="331" applyNumberFormat="1" applyFont="1" applyFill="1" applyBorder="1" applyAlignment="1">
      <alignment vertical="center"/>
      <protection/>
    </xf>
    <xf numFmtId="0" fontId="0" fillId="48" borderId="0" xfId="323" applyFont="1" applyFill="1" applyBorder="1" applyAlignment="1">
      <alignment vertical="center" wrapText="1"/>
      <protection/>
    </xf>
    <xf numFmtId="0" fontId="0" fillId="48" borderId="0" xfId="323" applyFont="1" applyFill="1" applyBorder="1" applyAlignment="1">
      <alignment horizontal="left" vertical="center" wrapText="1"/>
      <protection/>
    </xf>
    <xf numFmtId="171" fontId="0" fillId="48" borderId="0" xfId="307" applyNumberFormat="1" applyFont="1" applyFill="1" applyBorder="1" applyAlignment="1">
      <alignment horizontal="right" vertical="center"/>
    </xf>
    <xf numFmtId="184" fontId="3" fillId="48" borderId="0" xfId="0" applyNumberFormat="1" applyFont="1" applyFill="1" applyAlignment="1">
      <alignment horizontal="justify" vertical="center" wrapText="1"/>
    </xf>
    <xf numFmtId="184" fontId="0" fillId="48" borderId="0" xfId="0" applyNumberFormat="1" applyFont="1" applyFill="1" applyAlignment="1">
      <alignment horizontal="justify" vertical="center" wrapText="1"/>
    </xf>
    <xf numFmtId="0" fontId="0" fillId="48" borderId="0" xfId="0" applyFont="1" applyFill="1" applyAlignment="1">
      <alignment horizontal="justify" vertical="center" wrapText="1"/>
    </xf>
    <xf numFmtId="192" fontId="0" fillId="48" borderId="0" xfId="0" applyNumberFormat="1" applyFont="1" applyFill="1" applyAlignment="1">
      <alignment vertical="center"/>
    </xf>
    <xf numFmtId="184" fontId="0" fillId="48" borderId="0" xfId="0" applyNumberFormat="1" applyFont="1" applyFill="1" applyAlignment="1">
      <alignment vertical="center"/>
    </xf>
    <xf numFmtId="176" fontId="0" fillId="48" borderId="0" xfId="0" applyNumberFormat="1" applyFont="1" applyFill="1" applyAlignment="1">
      <alignment vertical="center"/>
    </xf>
    <xf numFmtId="187" fontId="0" fillId="48" borderId="0" xfId="0" applyNumberFormat="1" applyFont="1" applyFill="1" applyAlignment="1">
      <alignment/>
    </xf>
    <xf numFmtId="191" fontId="0" fillId="48" borderId="0" xfId="0" applyNumberFormat="1" applyFont="1" applyFill="1" applyAlignment="1">
      <alignment/>
    </xf>
    <xf numFmtId="186" fontId="0" fillId="48" borderId="0" xfId="0" applyNumberFormat="1" applyFont="1" applyFill="1" applyAlignment="1">
      <alignment/>
    </xf>
    <xf numFmtId="179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6" fillId="48" borderId="0" xfId="0" applyFont="1" applyFill="1" applyBorder="1" applyAlignment="1">
      <alignment horizontal="center" vertical="center"/>
    </xf>
    <xf numFmtId="0" fontId="0" fillId="48" borderId="0" xfId="323" applyFont="1" applyFill="1" applyBorder="1" applyAlignment="1">
      <alignment horizontal="justify" vertical="top" wrapText="1"/>
      <protection/>
    </xf>
    <xf numFmtId="0" fontId="11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1" xfId="0" applyFont="1" applyFill="1" applyBorder="1" applyAlignment="1">
      <alignment horizontal="center" vertical="center"/>
    </xf>
    <xf numFmtId="0" fontId="40" fillId="48" borderId="0" xfId="0" applyFont="1" applyFill="1" applyBorder="1" applyAlignment="1">
      <alignment horizontal="left" vertical="center" wrapText="1"/>
    </xf>
    <xf numFmtId="0" fontId="4" fillId="48" borderId="0" xfId="0" applyFont="1" applyFill="1" applyBorder="1" applyAlignment="1">
      <alignment horizontal="left" vertical="center" wrapText="1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182" fontId="8" fillId="48" borderId="0" xfId="300" applyNumberFormat="1" applyFont="1" applyFill="1" applyAlignment="1">
      <alignment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4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center" vertical="center"/>
    </xf>
    <xf numFmtId="0" fontId="5" fillId="48" borderId="0" xfId="0" applyFont="1" applyFill="1" applyBorder="1" applyAlignment="1">
      <alignment horizontal="left" vertical="center"/>
    </xf>
    <xf numFmtId="0" fontId="40" fillId="48" borderId="0" xfId="0" applyFont="1" applyFill="1" applyAlignment="1">
      <alignment horizontal="left" vertical="center" wrapText="1"/>
    </xf>
    <xf numFmtId="0" fontId="11" fillId="48" borderId="21" xfId="0" applyFont="1" applyFill="1" applyBorder="1" applyAlignment="1">
      <alignment horizontal="center" vertical="center" wrapText="1"/>
    </xf>
    <xf numFmtId="184" fontId="3" fillId="48" borderId="0" xfId="300" applyNumberFormat="1" applyFont="1" applyFill="1" applyBorder="1" applyAlignment="1">
      <alignment vertical="center"/>
    </xf>
    <xf numFmtId="184" fontId="3" fillId="48" borderId="0" xfId="307" applyNumberFormat="1" applyFont="1" applyFill="1" applyBorder="1" applyAlignment="1">
      <alignment vertical="center"/>
    </xf>
    <xf numFmtId="175" fontId="0" fillId="48" borderId="0" xfId="331" applyNumberFormat="1" applyFont="1" applyFill="1" applyBorder="1" applyAlignment="1">
      <alignment vertical="center"/>
      <protection/>
    </xf>
    <xf numFmtId="183" fontId="0" fillId="48" borderId="0" xfId="307" applyNumberFormat="1" applyFont="1" applyFill="1" applyBorder="1" applyAlignment="1">
      <alignment vertical="center"/>
    </xf>
    <xf numFmtId="183" fontId="3" fillId="48" borderId="0" xfId="307" applyNumberFormat="1" applyFont="1" applyFill="1" applyBorder="1" applyAlignment="1">
      <alignment vertical="center"/>
    </xf>
    <xf numFmtId="184" fontId="0" fillId="48" borderId="0" xfId="323" applyNumberFormat="1" applyFont="1" applyFill="1" applyBorder="1" applyAlignment="1">
      <alignment vertical="center" wrapText="1"/>
      <protection/>
    </xf>
    <xf numFmtId="187" fontId="0" fillId="48" borderId="0" xfId="323" applyNumberFormat="1" applyFont="1" applyFill="1" applyBorder="1" applyAlignment="1">
      <alignment vertical="center" wrapText="1"/>
      <protection/>
    </xf>
    <xf numFmtId="174" fontId="8" fillId="48" borderId="0" xfId="0" applyNumberFormat="1" applyFont="1" applyFill="1" applyAlignment="1">
      <alignment horizontal="right"/>
    </xf>
    <xf numFmtId="192" fontId="12" fillId="47" borderId="0" xfId="0" applyNumberFormat="1" applyFont="1" applyFill="1" applyAlignment="1">
      <alignment/>
    </xf>
    <xf numFmtId="186" fontId="12" fillId="47" borderId="0" xfId="0" applyNumberFormat="1" applyFont="1" applyFill="1" applyAlignment="1">
      <alignment/>
    </xf>
    <xf numFmtId="183" fontId="12" fillId="47" borderId="0" xfId="0" applyNumberFormat="1" applyFont="1" applyFill="1" applyBorder="1" applyAlignment="1">
      <alignment/>
    </xf>
    <xf numFmtId="189" fontId="12" fillId="47" borderId="0" xfId="0" applyNumberFormat="1" applyFont="1" applyFill="1" applyBorder="1" applyAlignment="1">
      <alignment/>
    </xf>
    <xf numFmtId="176" fontId="8" fillId="48" borderId="0" xfId="0" applyNumberFormat="1" applyFont="1" applyFill="1" applyAlignment="1">
      <alignment/>
    </xf>
    <xf numFmtId="197" fontId="7" fillId="48" borderId="0" xfId="0" applyNumberFormat="1" applyFont="1" applyFill="1" applyAlignment="1">
      <alignment/>
    </xf>
    <xf numFmtId="38" fontId="7" fillId="48" borderId="0" xfId="0" applyNumberFormat="1" applyFont="1" applyFill="1" applyAlignment="1">
      <alignment/>
    </xf>
    <xf numFmtId="212" fontId="7" fillId="48" borderId="0" xfId="0" applyNumberFormat="1" applyFont="1" applyFill="1" applyAlignment="1">
      <alignment/>
    </xf>
    <xf numFmtId="0" fontId="7" fillId="48" borderId="0" xfId="0" applyNumberFormat="1" applyFont="1" applyFill="1" applyAlignment="1">
      <alignment/>
    </xf>
    <xf numFmtId="183" fontId="0" fillId="48" borderId="0" xfId="0" applyNumberFormat="1" applyFont="1" applyFill="1" applyAlignment="1">
      <alignment/>
    </xf>
    <xf numFmtId="192" fontId="8" fillId="48" borderId="0" xfId="0" applyNumberFormat="1" applyFont="1" applyFill="1" applyAlignment="1">
      <alignment/>
    </xf>
    <xf numFmtId="200" fontId="0" fillId="48" borderId="0" xfId="0" applyNumberFormat="1" applyFont="1" applyFill="1" applyAlignment="1">
      <alignment/>
    </xf>
    <xf numFmtId="196" fontId="8" fillId="48" borderId="0" xfId="0" applyNumberFormat="1" applyFont="1" applyFill="1" applyAlignment="1">
      <alignment/>
    </xf>
    <xf numFmtId="199" fontId="8" fillId="48" borderId="0" xfId="0" applyNumberFormat="1" applyFont="1" applyFill="1" applyAlignment="1">
      <alignment/>
    </xf>
    <xf numFmtId="184" fontId="0" fillId="48" borderId="0" xfId="0" applyNumberFormat="1" applyFont="1" applyFill="1" applyAlignment="1">
      <alignment/>
    </xf>
    <xf numFmtId="0" fontId="0" fillId="48" borderId="0" xfId="0" applyNumberFormat="1" applyFont="1" applyFill="1" applyAlignment="1">
      <alignment/>
    </xf>
    <xf numFmtId="189" fontId="0" fillId="48" borderId="0" xfId="0" applyNumberFormat="1" applyFont="1" applyFill="1" applyAlignment="1">
      <alignment/>
    </xf>
    <xf numFmtId="174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vertical="center" wrapText="1"/>
      <protection/>
    </xf>
    <xf numFmtId="183" fontId="8" fillId="48" borderId="0" xfId="345" applyNumberFormat="1" applyFont="1" applyFill="1" applyAlignment="1">
      <alignment/>
    </xf>
    <xf numFmtId="0" fontId="0" fillId="48" borderId="22" xfId="323" applyFont="1" applyFill="1" applyBorder="1" applyAlignment="1">
      <alignment horizontal="left" vertical="center" indent="3"/>
      <protection/>
    </xf>
    <xf numFmtId="0" fontId="0" fillId="48" borderId="19" xfId="323" applyFont="1" applyFill="1" applyBorder="1" applyAlignment="1">
      <alignment horizontal="left" vertical="center" indent="3"/>
      <protection/>
    </xf>
    <xf numFmtId="9" fontId="8" fillId="48" borderId="0" xfId="345" applyFont="1" applyFill="1" applyAlignment="1">
      <alignment/>
    </xf>
    <xf numFmtId="0" fontId="0" fillId="48" borderId="0" xfId="323" applyFont="1" applyFill="1" applyBorder="1">
      <alignment/>
      <protection/>
    </xf>
    <xf numFmtId="0" fontId="0" fillId="48" borderId="0" xfId="323" applyFont="1" applyFill="1" applyAlignment="1">
      <alignment vertical="top"/>
      <protection/>
    </xf>
    <xf numFmtId="0" fontId="0" fillId="48" borderId="0" xfId="323" applyFont="1" applyFill="1" applyAlignment="1">
      <alignment/>
      <protection/>
    </xf>
    <xf numFmtId="180" fontId="35" fillId="48" borderId="0" xfId="323" applyNumberFormat="1" applyFont="1" applyFill="1" applyAlignment="1">
      <alignment vertical="top"/>
      <protection/>
    </xf>
    <xf numFmtId="207" fontId="0" fillId="48" borderId="0" xfId="323" applyNumberFormat="1" applyFont="1" applyFill="1" applyAlignment="1">
      <alignment/>
      <protection/>
    </xf>
    <xf numFmtId="194" fontId="0" fillId="48" borderId="0" xfId="323" applyNumberFormat="1" applyFont="1" applyFill="1">
      <alignment/>
      <protection/>
    </xf>
    <xf numFmtId="205" fontId="0" fillId="48" borderId="0" xfId="323" applyNumberFormat="1" applyFont="1" applyFill="1">
      <alignment/>
      <protection/>
    </xf>
    <xf numFmtId="169" fontId="0" fillId="48" borderId="0" xfId="323" applyNumberFormat="1" applyFont="1" applyFill="1">
      <alignment/>
      <protection/>
    </xf>
    <xf numFmtId="179" fontId="0" fillId="48" borderId="0" xfId="323" applyNumberFormat="1" applyFont="1" applyFill="1">
      <alignment/>
      <protection/>
    </xf>
    <xf numFmtId="38" fontId="0" fillId="48" borderId="0" xfId="323" applyNumberFormat="1" applyFont="1" applyFill="1">
      <alignment/>
      <protection/>
    </xf>
    <xf numFmtId="195" fontId="0" fillId="48" borderId="0" xfId="323" applyNumberFormat="1" applyFont="1" applyFill="1">
      <alignment/>
      <protection/>
    </xf>
    <xf numFmtId="177" fontId="0" fillId="48" borderId="0" xfId="323" applyNumberFormat="1" applyFont="1" applyFill="1">
      <alignment/>
      <protection/>
    </xf>
    <xf numFmtId="202" fontId="0" fillId="48" borderId="0" xfId="323" applyNumberFormat="1" applyFont="1" applyFill="1">
      <alignment/>
      <protection/>
    </xf>
    <xf numFmtId="4" fontId="7" fillId="48" borderId="0" xfId="323" applyNumberFormat="1" applyFont="1" applyFill="1">
      <alignment/>
      <protection/>
    </xf>
    <xf numFmtId="4" fontId="8" fillId="48" borderId="0" xfId="323" applyNumberFormat="1" applyFont="1" applyFill="1">
      <alignment/>
      <protection/>
    </xf>
    <xf numFmtId="0" fontId="43" fillId="48" borderId="0" xfId="289" applyFont="1" applyFill="1" applyAlignment="1" applyProtection="1">
      <alignment vertical="center"/>
      <protection/>
    </xf>
    <xf numFmtId="174" fontId="91" fillId="48" borderId="0" xfId="0" applyNumberFormat="1" applyFont="1" applyFill="1" applyAlignment="1">
      <alignment horizontal="center" vertical="center"/>
    </xf>
    <xf numFmtId="0" fontId="4" fillId="48" borderId="0" xfId="0" applyFont="1" applyFill="1" applyAlignment="1">
      <alignment vertical="center"/>
    </xf>
    <xf numFmtId="0" fontId="92" fillId="47" borderId="0" xfId="0" applyFont="1" applyFill="1" applyAlignment="1">
      <alignment/>
    </xf>
    <xf numFmtId="0" fontId="93" fillId="47" borderId="0" xfId="0" applyFont="1" applyFill="1" applyAlignment="1">
      <alignment/>
    </xf>
    <xf numFmtId="0" fontId="94" fillId="47" borderId="0" xfId="0" applyFont="1" applyFill="1" applyAlignment="1">
      <alignment/>
    </xf>
    <xf numFmtId="0" fontId="95" fillId="47" borderId="0" xfId="0" applyFont="1" applyFill="1" applyAlignment="1">
      <alignment/>
    </xf>
    <xf numFmtId="38" fontId="92" fillId="47" borderId="0" xfId="0" applyNumberFormat="1" applyFont="1" applyFill="1" applyAlignment="1">
      <alignment/>
    </xf>
    <xf numFmtId="197" fontId="92" fillId="47" borderId="0" xfId="0" applyNumberFormat="1" applyFont="1" applyFill="1" applyAlignment="1">
      <alignment/>
    </xf>
    <xf numFmtId="1" fontId="92" fillId="48" borderId="0" xfId="0" applyNumberFormat="1" applyFont="1" applyFill="1" applyAlignment="1">
      <alignment/>
    </xf>
    <xf numFmtId="182" fontId="92" fillId="47" borderId="0" xfId="0" applyNumberFormat="1" applyFont="1" applyFill="1" applyAlignment="1">
      <alignment/>
    </xf>
    <xf numFmtId="0" fontId="92" fillId="48" borderId="0" xfId="0" applyFont="1" applyFill="1" applyAlignment="1">
      <alignment/>
    </xf>
    <xf numFmtId="208" fontId="92" fillId="47" borderId="0" xfId="0" applyNumberFormat="1" applyFont="1" applyFill="1" applyAlignment="1">
      <alignment/>
    </xf>
    <xf numFmtId="186" fontId="92" fillId="47" borderId="0" xfId="0" applyNumberFormat="1" applyFont="1" applyFill="1" applyAlignment="1">
      <alignment/>
    </xf>
    <xf numFmtId="0" fontId="96" fillId="47" borderId="0" xfId="0" applyFont="1" applyFill="1" applyAlignment="1">
      <alignment/>
    </xf>
    <xf numFmtId="0" fontId="92" fillId="47" borderId="0" xfId="0" applyFont="1" applyFill="1" applyBorder="1" applyAlignment="1">
      <alignment/>
    </xf>
    <xf numFmtId="181" fontId="92" fillId="47" borderId="0" xfId="0" applyNumberFormat="1" applyFont="1" applyFill="1" applyBorder="1" applyAlignment="1">
      <alignment/>
    </xf>
    <xf numFmtId="0" fontId="93" fillId="47" borderId="0" xfId="0" applyFont="1" applyFill="1" applyBorder="1" applyAlignment="1">
      <alignment/>
    </xf>
    <xf numFmtId="0" fontId="93" fillId="47" borderId="0" xfId="0" applyFont="1" applyFill="1" applyAlignment="1" applyProtection="1">
      <alignment/>
      <protection/>
    </xf>
    <xf numFmtId="0" fontId="93" fillId="48" borderId="0" xfId="0" applyFont="1" applyFill="1" applyAlignment="1" applyProtection="1">
      <alignment/>
      <protection/>
    </xf>
    <xf numFmtId="179" fontId="93" fillId="48" borderId="0" xfId="0" applyNumberFormat="1" applyFont="1" applyFill="1" applyAlignment="1">
      <alignment/>
    </xf>
    <xf numFmtId="201" fontId="93" fillId="48" borderId="0" xfId="0" applyNumberFormat="1" applyFont="1" applyFill="1" applyAlignment="1">
      <alignment/>
    </xf>
    <xf numFmtId="209" fontId="93" fillId="47" borderId="0" xfId="0" applyNumberFormat="1" applyFont="1" applyFill="1" applyAlignment="1">
      <alignment/>
    </xf>
    <xf numFmtId="180" fontId="93" fillId="48" borderId="0" xfId="0" applyNumberFormat="1" applyFont="1" applyFill="1" applyAlignment="1">
      <alignment/>
    </xf>
    <xf numFmtId="204" fontId="93" fillId="48" borderId="0" xfId="0" applyNumberFormat="1" applyFont="1" applyFill="1" applyAlignment="1">
      <alignment/>
    </xf>
    <xf numFmtId="0" fontId="93" fillId="48" borderId="0" xfId="0" applyFont="1" applyFill="1" applyAlignment="1">
      <alignment/>
    </xf>
    <xf numFmtId="0" fontId="6" fillId="48" borderId="0" xfId="0" applyFont="1" applyFill="1" applyAlignment="1">
      <alignment vertical="center"/>
    </xf>
    <xf numFmtId="0" fontId="8" fillId="48" borderId="22" xfId="0" applyFont="1" applyFill="1" applyBorder="1" applyAlignment="1">
      <alignment horizontal="left" vertical="center" indent="3"/>
    </xf>
    <xf numFmtId="0" fontId="11" fillId="48" borderId="22" xfId="0" applyFont="1" applyFill="1" applyBorder="1" applyAlignment="1">
      <alignment horizontal="left" vertical="center" indent="4"/>
    </xf>
    <xf numFmtId="0" fontId="8" fillId="48" borderId="22" xfId="0" applyFont="1" applyFill="1" applyBorder="1" applyAlignment="1">
      <alignment horizontal="left" vertical="center" indent="4"/>
    </xf>
    <xf numFmtId="0" fontId="5" fillId="48" borderId="22" xfId="0" applyFont="1" applyFill="1" applyBorder="1" applyAlignment="1">
      <alignment horizontal="left" vertical="center" indent="4"/>
    </xf>
    <xf numFmtId="4" fontId="93" fillId="47" borderId="0" xfId="0" applyNumberFormat="1" applyFont="1" applyFill="1" applyAlignment="1">
      <alignment/>
    </xf>
    <xf numFmtId="4" fontId="97" fillId="47" borderId="0" xfId="0" applyNumberFormat="1" applyFont="1" applyFill="1" applyAlignment="1">
      <alignment/>
    </xf>
    <xf numFmtId="4" fontId="0" fillId="48" borderId="0" xfId="0" applyNumberFormat="1" applyFont="1" applyFill="1" applyAlignment="1">
      <alignment/>
    </xf>
    <xf numFmtId="0" fontId="11" fillId="48" borderId="22" xfId="0" applyFont="1" applyFill="1" applyBorder="1" applyAlignment="1">
      <alignment horizontal="left" vertical="center" indent="1"/>
    </xf>
    <xf numFmtId="0" fontId="11" fillId="48" borderId="22" xfId="0" applyFont="1" applyFill="1" applyBorder="1" applyAlignment="1">
      <alignment horizontal="left" vertical="center" indent="2"/>
    </xf>
    <xf numFmtId="0" fontId="0" fillId="0" borderId="0" xfId="0" applyNumberFormat="1" applyAlignment="1">
      <alignment/>
    </xf>
    <xf numFmtId="0" fontId="12" fillId="48" borderId="0" xfId="0" applyFont="1" applyFill="1" applyAlignment="1">
      <alignment/>
    </xf>
    <xf numFmtId="0" fontId="94" fillId="48" borderId="0" xfId="0" applyFont="1" applyFill="1" applyAlignment="1">
      <alignment/>
    </xf>
    <xf numFmtId="4" fontId="97" fillId="48" borderId="0" xfId="0" applyNumberFormat="1" applyFont="1" applyFill="1" applyAlignment="1">
      <alignment/>
    </xf>
    <xf numFmtId="206" fontId="78" fillId="48" borderId="0" xfId="0" applyNumberFormat="1" applyFont="1" applyFill="1" applyAlignment="1">
      <alignment/>
    </xf>
    <xf numFmtId="206" fontId="0" fillId="48" borderId="0" xfId="0" applyNumberFormat="1" applyFill="1" applyAlignment="1">
      <alignment/>
    </xf>
    <xf numFmtId="0" fontId="95" fillId="48" borderId="0" xfId="0" applyFont="1" applyFill="1" applyAlignment="1">
      <alignment/>
    </xf>
    <xf numFmtId="206" fontId="95" fillId="48" borderId="0" xfId="0" applyNumberFormat="1" applyFont="1" applyFill="1" applyAlignment="1">
      <alignment/>
    </xf>
    <xf numFmtId="0" fontId="82" fillId="0" borderId="0" xfId="0" applyNumberFormat="1" applyFont="1" applyAlignment="1">
      <alignment/>
    </xf>
    <xf numFmtId="0" fontId="11" fillId="48" borderId="19" xfId="0" applyFont="1" applyFill="1" applyBorder="1" applyAlignment="1">
      <alignment horizontal="left" vertical="center" indent="1"/>
    </xf>
    <xf numFmtId="0" fontId="40" fillId="48" borderId="0" xfId="0" applyFont="1" applyFill="1" applyAlignment="1">
      <alignment vertical="center"/>
    </xf>
    <xf numFmtId="0" fontId="11" fillId="48" borderId="0" xfId="0" applyFont="1" applyFill="1" applyBorder="1" applyAlignment="1">
      <alignment vertical="center"/>
    </xf>
    <xf numFmtId="0" fontId="10" fillId="48" borderId="0" xfId="0" applyFont="1" applyFill="1" applyBorder="1" applyAlignment="1">
      <alignment vertical="center"/>
    </xf>
    <xf numFmtId="0" fontId="4" fillId="48" borderId="0" xfId="0" applyFont="1" applyFill="1" applyBorder="1" applyAlignment="1">
      <alignment vertical="center"/>
    </xf>
    <xf numFmtId="0" fontId="40" fillId="48" borderId="0" xfId="0" applyFont="1" applyFill="1" applyBorder="1" applyAlignment="1">
      <alignment vertical="center"/>
    </xf>
    <xf numFmtId="0" fontId="6" fillId="48" borderId="0" xfId="0" applyFont="1" applyFill="1" applyBorder="1" applyAlignment="1">
      <alignment vertical="center"/>
    </xf>
    <xf numFmtId="0" fontId="11" fillId="48" borderId="19" xfId="0" applyFont="1" applyFill="1" applyBorder="1" applyAlignment="1">
      <alignment horizontal="left" vertical="center"/>
    </xf>
    <xf numFmtId="0" fontId="11" fillId="48" borderId="22" xfId="0" applyFont="1" applyFill="1" applyBorder="1" applyAlignment="1">
      <alignment horizontal="left" vertical="center"/>
    </xf>
    <xf numFmtId="206" fontId="93" fillId="48" borderId="0" xfId="0" applyNumberFormat="1" applyFont="1" applyFill="1" applyAlignment="1">
      <alignment/>
    </xf>
    <xf numFmtId="174" fontId="98" fillId="48" borderId="0" xfId="0" applyNumberFormat="1" applyFont="1" applyFill="1" applyAlignment="1">
      <alignment horizontal="center" vertical="center"/>
    </xf>
    <xf numFmtId="0" fontId="10" fillId="48" borderId="0" xfId="323" applyFont="1" applyFill="1" applyAlignment="1">
      <alignment vertical="center"/>
      <protection/>
    </xf>
    <xf numFmtId="0" fontId="4" fillId="48" borderId="0" xfId="323" applyFont="1" applyFill="1" applyAlignment="1">
      <alignment vertical="center"/>
      <protection/>
    </xf>
    <xf numFmtId="0" fontId="11" fillId="48" borderId="0" xfId="323" applyFont="1" applyFill="1" applyAlignment="1">
      <alignment vertical="center"/>
      <protection/>
    </xf>
    <xf numFmtId="0" fontId="5" fillId="48" borderId="0" xfId="323" applyFont="1" applyFill="1" applyBorder="1" applyAlignment="1">
      <alignment vertical="center"/>
      <protection/>
    </xf>
    <xf numFmtId="174" fontId="98" fillId="48" borderId="0" xfId="323" applyNumberFormat="1" applyFont="1" applyFill="1" applyAlignment="1">
      <alignment horizontal="center" vertical="center"/>
      <protection/>
    </xf>
    <xf numFmtId="0" fontId="6" fillId="48" borderId="0" xfId="323" applyFont="1" applyFill="1" applyAlignment="1">
      <alignment vertical="center"/>
      <protection/>
    </xf>
    <xf numFmtId="0" fontId="8" fillId="48" borderId="22" xfId="323" applyFont="1" applyFill="1" applyBorder="1" applyAlignment="1">
      <alignment horizontal="left" vertical="center" indent="3"/>
      <protection/>
    </xf>
    <xf numFmtId="0" fontId="8" fillId="48" borderId="19" xfId="0" applyFont="1" applyFill="1" applyBorder="1" applyAlignment="1">
      <alignment horizontal="left" vertical="center" indent="3"/>
    </xf>
    <xf numFmtId="3" fontId="11" fillId="48" borderId="22" xfId="300" applyNumberFormat="1" applyFont="1" applyFill="1" applyBorder="1" applyAlignment="1">
      <alignment horizontal="right" vertical="center" indent="1"/>
    </xf>
    <xf numFmtId="3" fontId="8" fillId="48" borderId="22" xfId="300" applyNumberFormat="1" applyFont="1" applyFill="1" applyBorder="1" applyAlignment="1">
      <alignment horizontal="right" vertical="center" indent="1"/>
    </xf>
    <xf numFmtId="3" fontId="6" fillId="48" borderId="22" xfId="300" applyNumberFormat="1" applyFont="1" applyFill="1" applyBorder="1" applyAlignment="1">
      <alignment horizontal="right" vertical="center" indent="1"/>
    </xf>
    <xf numFmtId="3" fontId="0" fillId="48" borderId="22" xfId="300" applyNumberFormat="1" applyFont="1" applyFill="1" applyBorder="1" applyAlignment="1">
      <alignment horizontal="right" vertical="center" indent="1"/>
    </xf>
    <xf numFmtId="3" fontId="82" fillId="0" borderId="0" xfId="0" applyNumberFormat="1" applyFont="1" applyAlignment="1">
      <alignment/>
    </xf>
    <xf numFmtId="3" fontId="8" fillId="48" borderId="0" xfId="323" applyNumberFormat="1" applyFont="1" applyFill="1">
      <alignment/>
      <protection/>
    </xf>
    <xf numFmtId="214" fontId="8" fillId="48" borderId="0" xfId="323" applyNumberFormat="1" applyFont="1" applyFill="1">
      <alignment/>
      <protection/>
    </xf>
    <xf numFmtId="0" fontId="0" fillId="48" borderId="19" xfId="0" applyFont="1" applyFill="1" applyBorder="1" applyAlignment="1">
      <alignment horizontal="left" vertical="center" indent="3"/>
    </xf>
    <xf numFmtId="3" fontId="33" fillId="48" borderId="22" xfId="300" applyNumberFormat="1" applyFont="1" applyFill="1" applyBorder="1" applyAlignment="1">
      <alignment horizontal="right" vertical="center" indent="1"/>
    </xf>
    <xf numFmtId="204" fontId="35" fillId="48" borderId="0" xfId="323" applyNumberFormat="1" applyFont="1" applyFill="1" applyAlignment="1">
      <alignment vertical="top"/>
      <protection/>
    </xf>
    <xf numFmtId="213" fontId="35" fillId="48" borderId="0" xfId="323" applyNumberFormat="1" applyFont="1" applyFill="1" applyAlignment="1">
      <alignment vertical="top"/>
      <protection/>
    </xf>
    <xf numFmtId="3" fontId="0" fillId="48" borderId="22" xfId="300" applyNumberFormat="1" applyFont="1" applyFill="1" applyBorder="1" applyAlignment="1">
      <alignment horizontal="right" vertical="center" indent="2"/>
    </xf>
    <xf numFmtId="0" fontId="0" fillId="48" borderId="22" xfId="0" applyFont="1" applyFill="1" applyBorder="1" applyAlignment="1">
      <alignment horizontal="left" vertical="center" indent="3"/>
    </xf>
    <xf numFmtId="0" fontId="6" fillId="48" borderId="35" xfId="0" applyFont="1" applyFill="1" applyBorder="1" applyAlignment="1">
      <alignment horizontal="left" vertical="center" indent="10"/>
    </xf>
    <xf numFmtId="0" fontId="6" fillId="48" borderId="36" xfId="0" applyFont="1" applyFill="1" applyBorder="1" applyAlignment="1">
      <alignment horizontal="left" vertical="center" indent="5"/>
    </xf>
    <xf numFmtId="216" fontId="11" fillId="48" borderId="22" xfId="300" applyNumberFormat="1" applyFont="1" applyFill="1" applyBorder="1" applyAlignment="1">
      <alignment horizontal="right" vertical="center" indent="2"/>
    </xf>
    <xf numFmtId="216" fontId="5" fillId="48" borderId="22" xfId="300" applyNumberFormat="1" applyFont="1" applyFill="1" applyBorder="1" applyAlignment="1">
      <alignment horizontal="right" vertical="center" indent="2"/>
    </xf>
    <xf numFmtId="216" fontId="8" fillId="48" borderId="23" xfId="300" applyNumberFormat="1" applyFont="1" applyFill="1" applyBorder="1" applyAlignment="1">
      <alignment horizontal="right" vertical="center" indent="2"/>
    </xf>
    <xf numFmtId="0" fontId="6" fillId="47" borderId="20" xfId="323" applyFont="1" applyFill="1" applyBorder="1" applyAlignment="1">
      <alignment horizontal="right" vertical="center" wrapText="1" indent="1"/>
      <protection/>
    </xf>
    <xf numFmtId="37" fontId="33" fillId="47" borderId="19" xfId="300" applyNumberFormat="1" applyFont="1" applyFill="1" applyBorder="1" applyAlignment="1">
      <alignment horizontal="right" vertical="center" wrapText="1" indent="1"/>
    </xf>
    <xf numFmtId="37" fontId="8" fillId="47" borderId="24" xfId="300" applyNumberFormat="1" applyFont="1" applyFill="1" applyBorder="1" applyAlignment="1">
      <alignment horizontal="right" vertical="center" wrapText="1" indent="1"/>
    </xf>
    <xf numFmtId="0" fontId="7" fillId="47" borderId="37" xfId="323" applyFont="1" applyFill="1" applyBorder="1">
      <alignment/>
      <protection/>
    </xf>
    <xf numFmtId="0" fontId="7" fillId="47" borderId="38" xfId="323" applyFont="1" applyFill="1" applyBorder="1">
      <alignment/>
      <protection/>
    </xf>
    <xf numFmtId="37" fontId="33" fillId="47" borderId="39" xfId="300" applyNumberFormat="1" applyFont="1" applyFill="1" applyBorder="1" applyAlignment="1">
      <alignment horizontal="right" vertical="center" wrapText="1" indent="1"/>
    </xf>
    <xf numFmtId="37" fontId="8" fillId="47" borderId="40" xfId="300" applyNumberFormat="1" applyFont="1" applyFill="1" applyBorder="1" applyAlignment="1">
      <alignment horizontal="right" vertical="center" wrapText="1" indent="1"/>
    </xf>
    <xf numFmtId="0" fontId="99" fillId="48" borderId="0" xfId="289" applyFont="1" applyFill="1" applyAlignment="1" applyProtection="1">
      <alignment vertical="center"/>
      <protection/>
    </xf>
    <xf numFmtId="0" fontId="5" fillId="48" borderId="0" xfId="0" applyFont="1" applyFill="1" applyBorder="1" applyAlignment="1">
      <alignment horizontal="left" vertical="center"/>
    </xf>
    <xf numFmtId="0" fontId="44" fillId="48" borderId="0" xfId="331" applyFont="1" applyFill="1" applyBorder="1" applyAlignment="1">
      <alignment horizontal="right" vertical="center"/>
      <protection/>
    </xf>
    <xf numFmtId="198" fontId="0" fillId="48" borderId="0" xfId="307" applyNumberFormat="1" applyFont="1" applyFill="1" applyBorder="1" applyAlignment="1">
      <alignment vertical="center"/>
    </xf>
    <xf numFmtId="198" fontId="3" fillId="48" borderId="33" xfId="307" applyNumberFormat="1" applyFont="1" applyFill="1" applyBorder="1" applyAlignment="1">
      <alignment vertical="center"/>
    </xf>
    <xf numFmtId="173" fontId="44" fillId="48" borderId="41" xfId="331" applyNumberFormat="1" applyFont="1" applyFill="1" applyBorder="1" applyAlignment="1">
      <alignment horizontal="right" vertical="center" indent="2"/>
      <protection/>
    </xf>
    <xf numFmtId="173" fontId="0" fillId="48" borderId="41" xfId="350" applyNumberFormat="1" applyFont="1" applyFill="1" applyBorder="1" applyAlignment="1">
      <alignment horizontal="right" vertical="center" indent="1"/>
    </xf>
    <xf numFmtId="173" fontId="3" fillId="48" borderId="42" xfId="350" applyNumberFormat="1" applyFont="1" applyFill="1" applyBorder="1" applyAlignment="1">
      <alignment horizontal="right" vertical="center" indent="1"/>
    </xf>
    <xf numFmtId="0" fontId="44" fillId="48" borderId="0" xfId="331" applyFont="1" applyFill="1" applyBorder="1" applyAlignment="1">
      <alignment horizontal="left" vertical="center" indent="3"/>
      <protection/>
    </xf>
    <xf numFmtId="0" fontId="44" fillId="48" borderId="0" xfId="331" applyFont="1" applyFill="1" applyBorder="1" applyAlignment="1">
      <alignment horizontal="left" vertical="center" indent="6"/>
      <protection/>
    </xf>
    <xf numFmtId="0" fontId="44" fillId="48" borderId="41" xfId="331" applyFont="1" applyFill="1" applyBorder="1" applyAlignment="1">
      <alignment horizontal="right" vertical="center" indent="2"/>
      <protection/>
    </xf>
    <xf numFmtId="0" fontId="3" fillId="48" borderId="41" xfId="331" applyFont="1" applyFill="1" applyBorder="1" applyAlignment="1">
      <alignment horizontal="right" vertical="center" indent="2"/>
      <protection/>
    </xf>
    <xf numFmtId="0" fontId="4" fillId="48" borderId="0" xfId="323" applyFont="1" applyFill="1" applyAlignment="1">
      <alignment horizontal="left" vertical="center"/>
      <protection/>
    </xf>
    <xf numFmtId="3" fontId="95" fillId="48" borderId="0" xfId="0" applyNumberFormat="1" applyFont="1" applyFill="1" applyAlignment="1">
      <alignment/>
    </xf>
    <xf numFmtId="0" fontId="8" fillId="48" borderId="0" xfId="0" applyFont="1" applyFill="1" applyBorder="1" applyAlignment="1">
      <alignment horizontal="left" vertical="center" indent="1"/>
    </xf>
    <xf numFmtId="193" fontId="0" fillId="48" borderId="0" xfId="300" applyNumberFormat="1" applyFont="1" applyFill="1" applyBorder="1" applyAlignment="1">
      <alignment/>
    </xf>
    <xf numFmtId="215" fontId="0" fillId="48" borderId="0" xfId="0" applyNumberFormat="1" applyFont="1" applyFill="1" applyBorder="1" applyAlignment="1">
      <alignment/>
    </xf>
    <xf numFmtId="179" fontId="0" fillId="48" borderId="0" xfId="0" applyNumberFormat="1" applyFont="1" applyFill="1" applyBorder="1" applyAlignment="1">
      <alignment/>
    </xf>
    <xf numFmtId="190" fontId="0" fillId="48" borderId="0" xfId="0" applyNumberFormat="1" applyFont="1" applyFill="1" applyBorder="1" applyAlignment="1">
      <alignment/>
    </xf>
    <xf numFmtId="216" fontId="0" fillId="48" borderId="22" xfId="300" applyNumberFormat="1" applyFont="1" applyFill="1" applyBorder="1" applyAlignment="1">
      <alignment horizontal="right" vertical="center" indent="2"/>
    </xf>
    <xf numFmtId="0" fontId="6" fillId="47" borderId="43" xfId="323" applyFont="1" applyFill="1" applyBorder="1" applyAlignment="1">
      <alignment horizontal="center" vertical="center"/>
      <protection/>
    </xf>
    <xf numFmtId="0" fontId="7" fillId="47" borderId="25" xfId="323" applyFont="1" applyFill="1" applyBorder="1">
      <alignment/>
      <protection/>
    </xf>
    <xf numFmtId="37" fontId="33" fillId="47" borderId="0" xfId="300" applyNumberFormat="1" applyFont="1" applyFill="1" applyBorder="1" applyAlignment="1">
      <alignment horizontal="right" vertical="center" wrapText="1" indent="1"/>
    </xf>
    <xf numFmtId="37" fontId="8" fillId="47" borderId="43" xfId="300" applyNumberFormat="1" applyFont="1" applyFill="1" applyBorder="1" applyAlignment="1">
      <alignment horizontal="right" vertical="center" wrapText="1" indent="1"/>
    </xf>
    <xf numFmtId="0" fontId="6" fillId="48" borderId="2" xfId="323" applyFont="1" applyFill="1" applyBorder="1" applyAlignment="1">
      <alignment horizontal="center" vertical="center"/>
      <protection/>
    </xf>
    <xf numFmtId="0" fontId="8" fillId="0" borderId="22" xfId="323" applyFont="1" applyFill="1" applyBorder="1" applyAlignment="1">
      <alignment horizontal="left" vertical="center" indent="3"/>
      <protection/>
    </xf>
    <xf numFmtId="0" fontId="6" fillId="48" borderId="43" xfId="323" applyFont="1" applyFill="1" applyBorder="1" applyAlignment="1">
      <alignment horizontal="center" vertical="center"/>
      <protection/>
    </xf>
    <xf numFmtId="215" fontId="93" fillId="48" borderId="0" xfId="0" applyNumberFormat="1" applyFont="1" applyFill="1" applyAlignment="1">
      <alignment/>
    </xf>
    <xf numFmtId="215" fontId="0" fillId="48" borderId="0" xfId="0" applyNumberFormat="1" applyFont="1" applyFill="1" applyAlignment="1">
      <alignment/>
    </xf>
    <xf numFmtId="215" fontId="0" fillId="48" borderId="0" xfId="308" applyNumberFormat="1" applyFont="1" applyFill="1" applyAlignment="1">
      <alignment/>
    </xf>
    <xf numFmtId="38" fontId="93" fillId="47" borderId="0" xfId="0" applyNumberFormat="1" applyFont="1" applyFill="1" applyAlignment="1">
      <alignment/>
    </xf>
    <xf numFmtId="0" fontId="6" fillId="48" borderId="28" xfId="323" applyFont="1" applyFill="1" applyBorder="1" applyAlignment="1">
      <alignment horizontal="center" vertical="center"/>
      <protection/>
    </xf>
    <xf numFmtId="0" fontId="7" fillId="47" borderId="20" xfId="323" applyFont="1" applyFill="1" applyBorder="1">
      <alignment/>
      <protection/>
    </xf>
    <xf numFmtId="0" fontId="6" fillId="48" borderId="44" xfId="323" applyFont="1" applyFill="1" applyBorder="1" applyAlignment="1">
      <alignment horizontal="center" vertical="center"/>
      <protection/>
    </xf>
    <xf numFmtId="0" fontId="7" fillId="47" borderId="45" xfId="323" applyFont="1" applyFill="1" applyBorder="1">
      <alignment/>
      <protection/>
    </xf>
    <xf numFmtId="37" fontId="33" fillId="47" borderId="46" xfId="300" applyNumberFormat="1" applyFont="1" applyFill="1" applyBorder="1" applyAlignment="1">
      <alignment horizontal="right" vertical="center" wrapText="1" indent="1"/>
    </xf>
    <xf numFmtId="37" fontId="8" fillId="47" borderId="44" xfId="300" applyNumberFormat="1" applyFont="1" applyFill="1" applyBorder="1" applyAlignment="1">
      <alignment horizontal="right" vertical="center" wrapText="1" indent="1"/>
    </xf>
    <xf numFmtId="4" fontId="93" fillId="47" borderId="0" xfId="0" applyNumberFormat="1" applyFont="1" applyFill="1" applyBorder="1" applyAlignment="1">
      <alignment/>
    </xf>
    <xf numFmtId="0" fontId="8" fillId="48" borderId="0" xfId="0" applyFont="1" applyFill="1" applyBorder="1" applyAlignment="1">
      <alignment/>
    </xf>
    <xf numFmtId="214" fontId="8" fillId="48" borderId="0" xfId="323" applyNumberFormat="1" applyFont="1" applyFill="1" applyBorder="1">
      <alignment/>
      <protection/>
    </xf>
    <xf numFmtId="0" fontId="8" fillId="48" borderId="0" xfId="323" applyFont="1" applyFill="1" applyBorder="1">
      <alignment/>
      <protection/>
    </xf>
    <xf numFmtId="3" fontId="8" fillId="48" borderId="0" xfId="0" applyNumberFormat="1" applyFont="1" applyFill="1" applyAlignment="1">
      <alignment/>
    </xf>
    <xf numFmtId="0" fontId="6" fillId="48" borderId="47" xfId="323" applyFont="1" applyFill="1" applyBorder="1" applyAlignment="1">
      <alignment horizontal="center" vertical="center"/>
      <protection/>
    </xf>
    <xf numFmtId="0" fontId="7" fillId="47" borderId="48" xfId="323" applyFont="1" applyFill="1" applyBorder="1">
      <alignment/>
      <protection/>
    </xf>
    <xf numFmtId="37" fontId="8" fillId="47" borderId="47" xfId="300" applyNumberFormat="1" applyFont="1" applyFill="1" applyBorder="1" applyAlignment="1">
      <alignment horizontal="right" vertical="center" wrapText="1" indent="1"/>
    </xf>
    <xf numFmtId="0" fontId="6" fillId="48" borderId="49" xfId="323" applyFont="1" applyFill="1" applyBorder="1" applyAlignment="1">
      <alignment horizontal="center" vertical="center"/>
      <protection/>
    </xf>
    <xf numFmtId="0" fontId="0" fillId="48" borderId="0" xfId="323" applyFont="1" applyFill="1" applyBorder="1" applyAlignment="1">
      <alignment vertical="top"/>
      <protection/>
    </xf>
    <xf numFmtId="215" fontId="0" fillId="48" borderId="0" xfId="323" applyNumberFormat="1" applyFont="1" applyFill="1" applyBorder="1" applyAlignment="1">
      <alignment vertical="top"/>
      <protection/>
    </xf>
    <xf numFmtId="215" fontId="0" fillId="48" borderId="0" xfId="300" applyNumberFormat="1" applyFont="1" applyFill="1" applyBorder="1" applyAlignment="1">
      <alignment/>
    </xf>
    <xf numFmtId="198" fontId="0" fillId="48" borderId="0" xfId="0" applyNumberFormat="1" applyFont="1" applyFill="1" applyAlignment="1">
      <alignment vertical="center"/>
    </xf>
    <xf numFmtId="3" fontId="5" fillId="48" borderId="0" xfId="344" applyNumberFormat="1" applyFont="1" applyFill="1" applyAlignment="1">
      <alignment/>
    </xf>
    <xf numFmtId="3" fontId="8" fillId="48" borderId="0" xfId="344" applyNumberFormat="1" applyFont="1" applyFill="1" applyAlignment="1">
      <alignment/>
    </xf>
    <xf numFmtId="38" fontId="8" fillId="48" borderId="0" xfId="323" applyNumberFormat="1" applyFont="1" applyFill="1" applyAlignment="1">
      <alignment horizontal="right"/>
      <protection/>
    </xf>
    <xf numFmtId="218" fontId="0" fillId="48" borderId="0" xfId="0" applyNumberFormat="1" applyFont="1" applyFill="1" applyAlignment="1">
      <alignment vertical="center"/>
    </xf>
    <xf numFmtId="217" fontId="93" fillId="48" borderId="0" xfId="0" applyNumberFormat="1" applyFont="1" applyFill="1" applyAlignment="1">
      <alignment/>
    </xf>
    <xf numFmtId="215" fontId="78" fillId="48" borderId="0" xfId="0" applyNumberFormat="1" applyFont="1" applyFill="1" applyAlignment="1">
      <alignment/>
    </xf>
    <xf numFmtId="37" fontId="7" fillId="47" borderId="0" xfId="323" applyNumberFormat="1" applyFont="1" applyFill="1">
      <alignment/>
      <protection/>
    </xf>
    <xf numFmtId="215" fontId="97" fillId="47" borderId="0" xfId="0" applyNumberFormat="1" applyFont="1" applyFill="1" applyAlignment="1">
      <alignment/>
    </xf>
    <xf numFmtId="38" fontId="6" fillId="48" borderId="22" xfId="300" applyNumberFormat="1" applyFont="1" applyFill="1" applyBorder="1" applyAlignment="1">
      <alignment horizontal="right" vertical="center" indent="1"/>
    </xf>
    <xf numFmtId="38" fontId="33" fillId="48" borderId="22" xfId="300" applyNumberFormat="1" applyFont="1" applyFill="1" applyBorder="1" applyAlignment="1">
      <alignment horizontal="right" vertical="center" indent="1"/>
    </xf>
    <xf numFmtId="38" fontId="6" fillId="48" borderId="19" xfId="300" applyNumberFormat="1" applyFont="1" applyFill="1" applyBorder="1" applyAlignment="1">
      <alignment horizontal="right" vertical="center" indent="1"/>
    </xf>
    <xf numFmtId="38" fontId="33" fillId="48" borderId="19" xfId="300" applyNumberFormat="1" applyFont="1" applyFill="1" applyBorder="1" applyAlignment="1">
      <alignment horizontal="right" vertical="center" indent="1"/>
    </xf>
    <xf numFmtId="3" fontId="6" fillId="48" borderId="27" xfId="300" applyNumberFormat="1" applyFont="1" applyFill="1" applyBorder="1" applyAlignment="1">
      <alignment horizontal="right" vertical="center" indent="1"/>
    </xf>
    <xf numFmtId="3" fontId="33" fillId="48" borderId="27" xfId="300" applyNumberFormat="1" applyFont="1" applyFill="1" applyBorder="1" applyAlignment="1">
      <alignment horizontal="right" vertical="center" indent="1"/>
    </xf>
    <xf numFmtId="3" fontId="8" fillId="48" borderId="27" xfId="300" applyNumberFormat="1" applyFont="1" applyFill="1" applyBorder="1" applyAlignment="1">
      <alignment horizontal="right" vertical="center" indent="1"/>
    </xf>
    <xf numFmtId="3" fontId="11" fillId="48" borderId="27" xfId="300" applyNumberFormat="1" applyFont="1" applyFill="1" applyBorder="1" applyAlignment="1">
      <alignment horizontal="right" vertical="center" indent="1"/>
    </xf>
    <xf numFmtId="3" fontId="5" fillId="48" borderId="22" xfId="300" applyNumberFormat="1" applyFont="1" applyFill="1" applyBorder="1" applyAlignment="1">
      <alignment horizontal="right" vertical="center" indent="1"/>
    </xf>
    <xf numFmtId="3" fontId="8" fillId="48" borderId="23" xfId="300" applyNumberFormat="1" applyFont="1" applyFill="1" applyBorder="1" applyAlignment="1">
      <alignment horizontal="right" vertical="center" indent="1"/>
    </xf>
    <xf numFmtId="3" fontId="11" fillId="48" borderId="0" xfId="300" applyNumberFormat="1" applyFont="1" applyFill="1" applyBorder="1" applyAlignment="1">
      <alignment horizontal="right" vertical="center" indent="1"/>
    </xf>
    <xf numFmtId="3" fontId="8" fillId="48" borderId="0" xfId="300" applyNumberFormat="1" applyFont="1" applyFill="1" applyBorder="1" applyAlignment="1">
      <alignment horizontal="right" vertical="center" indent="1"/>
    </xf>
    <xf numFmtId="3" fontId="8" fillId="48" borderId="43" xfId="300" applyNumberFormat="1" applyFont="1" applyFill="1" applyBorder="1" applyAlignment="1">
      <alignment horizontal="right" vertical="center" indent="1"/>
    </xf>
    <xf numFmtId="3" fontId="11" fillId="48" borderId="50" xfId="300" applyNumberFormat="1" applyFont="1" applyFill="1" applyBorder="1" applyAlignment="1">
      <alignment horizontal="right" vertical="center" indent="1"/>
    </xf>
    <xf numFmtId="0" fontId="6" fillId="47" borderId="44" xfId="323" applyFont="1" applyFill="1" applyBorder="1" applyAlignment="1">
      <alignment horizontal="center" vertical="center"/>
      <protection/>
    </xf>
    <xf numFmtId="0" fontId="6" fillId="48" borderId="51" xfId="323" applyFont="1" applyFill="1" applyBorder="1" applyAlignment="1">
      <alignment horizontal="center" vertical="center"/>
      <protection/>
    </xf>
    <xf numFmtId="0" fontId="7" fillId="47" borderId="52" xfId="323" applyFont="1" applyFill="1" applyBorder="1">
      <alignment/>
      <protection/>
    </xf>
    <xf numFmtId="37" fontId="33" fillId="47" borderId="53" xfId="300" applyNumberFormat="1" applyFont="1" applyFill="1" applyBorder="1" applyAlignment="1">
      <alignment horizontal="right" vertical="center" wrapText="1" indent="1"/>
    </xf>
    <xf numFmtId="37" fontId="8" fillId="47" borderId="54" xfId="300" applyNumberFormat="1" applyFont="1" applyFill="1" applyBorder="1" applyAlignment="1">
      <alignment horizontal="right" vertical="center" wrapText="1" indent="1"/>
    </xf>
    <xf numFmtId="37" fontId="33" fillId="48" borderId="0" xfId="300" applyNumberFormat="1" applyFont="1" applyFill="1" applyBorder="1" applyAlignment="1">
      <alignment horizontal="right" vertical="center" wrapText="1" indent="1"/>
    </xf>
    <xf numFmtId="37" fontId="8" fillId="48" borderId="43" xfId="300" applyNumberFormat="1" applyFont="1" applyFill="1" applyBorder="1" applyAlignment="1">
      <alignment horizontal="right" vertical="center" wrapText="1" indent="1"/>
    </xf>
    <xf numFmtId="37" fontId="33" fillId="48" borderId="22" xfId="300" applyNumberFormat="1" applyFont="1" applyFill="1" applyBorder="1" applyAlignment="1">
      <alignment horizontal="right" vertical="center" wrapText="1" indent="1"/>
    </xf>
    <xf numFmtId="37" fontId="8" fillId="48" borderId="23" xfId="300" applyNumberFormat="1" applyFont="1" applyFill="1" applyBorder="1" applyAlignment="1">
      <alignment horizontal="right" vertical="center" wrapText="1" indent="1"/>
    </xf>
    <xf numFmtId="173" fontId="0" fillId="48" borderId="41" xfId="350" applyNumberFormat="1" applyFont="1" applyFill="1" applyBorder="1" applyAlignment="1">
      <alignment horizontal="left" vertical="center" indent="2"/>
    </xf>
    <xf numFmtId="173" fontId="3" fillId="48" borderId="42" xfId="350" applyNumberFormat="1" applyFont="1" applyFill="1" applyBorder="1" applyAlignment="1">
      <alignment horizontal="left" vertical="center" indent="2"/>
    </xf>
    <xf numFmtId="0" fontId="3" fillId="48" borderId="41" xfId="331" applyFont="1" applyFill="1" applyBorder="1" applyAlignment="1">
      <alignment horizontal="center" vertical="center"/>
      <protection/>
    </xf>
    <xf numFmtId="3" fontId="8" fillId="0" borderId="22" xfId="300" applyNumberFormat="1" applyFont="1" applyFill="1" applyBorder="1" applyAlignment="1">
      <alignment horizontal="right" vertical="center" indent="1"/>
    </xf>
    <xf numFmtId="0" fontId="6" fillId="48" borderId="40" xfId="323" applyFont="1" applyFill="1" applyBorder="1" applyAlignment="1">
      <alignment horizontal="center" vertical="center"/>
      <protection/>
    </xf>
    <xf numFmtId="0" fontId="7" fillId="47" borderId="55" xfId="323" applyFont="1" applyFill="1" applyBorder="1">
      <alignment/>
      <protection/>
    </xf>
    <xf numFmtId="0" fontId="8" fillId="47" borderId="55" xfId="323" applyFont="1" applyFill="1" applyBorder="1">
      <alignment/>
      <protection/>
    </xf>
    <xf numFmtId="215" fontId="97" fillId="48" borderId="0" xfId="0" applyNumberFormat="1" applyFont="1" applyFill="1" applyAlignment="1">
      <alignment/>
    </xf>
    <xf numFmtId="208" fontId="93" fillId="48" borderId="0" xfId="0" applyNumberFormat="1" applyFont="1" applyFill="1" applyAlignment="1">
      <alignment/>
    </xf>
    <xf numFmtId="208" fontId="3" fillId="48" borderId="0" xfId="300" applyNumberFormat="1" applyFont="1" applyFill="1" applyBorder="1" applyAlignment="1">
      <alignment vertical="center"/>
    </xf>
    <xf numFmtId="206" fontId="93" fillId="47" borderId="0" xfId="0" applyNumberFormat="1" applyFont="1" applyFill="1" applyBorder="1" applyAlignment="1">
      <alignment/>
    </xf>
    <xf numFmtId="220" fontId="93" fillId="48" borderId="0" xfId="0" applyNumberFormat="1" applyFont="1" applyFill="1" applyAlignment="1">
      <alignment/>
    </xf>
    <xf numFmtId="0" fontId="0" fillId="48" borderId="0" xfId="0" applyNumberFormat="1" applyFill="1" applyBorder="1" applyAlignment="1">
      <alignment/>
    </xf>
    <xf numFmtId="0" fontId="6" fillId="48" borderId="22" xfId="0" applyFont="1" applyFill="1" applyBorder="1" applyAlignment="1">
      <alignment horizontal="center" vertical="center"/>
    </xf>
    <xf numFmtId="219" fontId="8" fillId="47" borderId="0" xfId="323" applyNumberFormat="1" applyFont="1" applyFill="1">
      <alignment/>
      <protection/>
    </xf>
    <xf numFmtId="0" fontId="5" fillId="48" borderId="0" xfId="323" applyFont="1" applyFill="1" applyAlignment="1">
      <alignment horizontal="center" vertical="center" wrapText="1"/>
      <protection/>
    </xf>
    <xf numFmtId="37" fontId="8" fillId="47" borderId="0" xfId="323" applyNumberFormat="1" applyFont="1" applyFill="1">
      <alignment/>
      <protection/>
    </xf>
    <xf numFmtId="3" fontId="6" fillId="48" borderId="22" xfId="300" applyNumberFormat="1" applyFont="1" applyFill="1" applyBorder="1" applyAlignment="1">
      <alignment horizontal="right" vertical="center" indent="1"/>
    </xf>
    <xf numFmtId="0" fontId="11" fillId="48" borderId="56" xfId="0" applyFont="1" applyFill="1" applyBorder="1" applyAlignment="1">
      <alignment horizontal="center" vertical="center" wrapText="1"/>
    </xf>
    <xf numFmtId="3" fontId="11" fillId="48" borderId="56" xfId="300" applyNumberFormat="1" applyFont="1" applyFill="1" applyBorder="1" applyAlignment="1">
      <alignment horizontal="right" vertical="center" indent="1"/>
    </xf>
    <xf numFmtId="3" fontId="8" fillId="48" borderId="56" xfId="300" applyNumberFormat="1" applyFont="1" applyFill="1" applyBorder="1" applyAlignment="1">
      <alignment horizontal="right" vertical="center" indent="1"/>
    </xf>
    <xf numFmtId="3" fontId="33" fillId="48" borderId="56" xfId="300" applyNumberFormat="1" applyFont="1" applyFill="1" applyBorder="1" applyAlignment="1">
      <alignment horizontal="right" vertical="center" indent="1"/>
    </xf>
    <xf numFmtId="0" fontId="8" fillId="0" borderId="22" xfId="323" applyFont="1" applyBorder="1" applyAlignment="1">
      <alignment horizontal="left" vertical="center" indent="3"/>
      <protection/>
    </xf>
    <xf numFmtId="38" fontId="8" fillId="48" borderId="0" xfId="0" applyNumberFormat="1" applyFont="1" applyFill="1" applyAlignment="1">
      <alignment/>
    </xf>
    <xf numFmtId="221" fontId="97" fillId="47" borderId="0" xfId="0" applyNumberFormat="1" applyFont="1" applyFill="1" applyAlignment="1">
      <alignment/>
    </xf>
    <xf numFmtId="177" fontId="0" fillId="48" borderId="0" xfId="0" applyNumberFormat="1" applyFont="1" applyFill="1" applyAlignment="1">
      <alignment vertical="center"/>
    </xf>
    <xf numFmtId="201" fontId="0" fillId="48" borderId="0" xfId="0" applyNumberFormat="1" applyFont="1" applyFill="1" applyAlignment="1">
      <alignment/>
    </xf>
    <xf numFmtId="204" fontId="0" fillId="48" borderId="0" xfId="323" applyNumberFormat="1" applyFont="1" applyFill="1" applyBorder="1" applyAlignment="1">
      <alignment vertical="top"/>
      <protection/>
    </xf>
    <xf numFmtId="38" fontId="8" fillId="47" borderId="55" xfId="323" applyNumberFormat="1" applyFont="1" applyFill="1" applyBorder="1">
      <alignment/>
      <protection/>
    </xf>
    <xf numFmtId="223" fontId="8" fillId="47" borderId="55" xfId="323" applyNumberFormat="1" applyFont="1" applyFill="1" applyBorder="1">
      <alignment/>
      <protection/>
    </xf>
    <xf numFmtId="0" fontId="8" fillId="48" borderId="0" xfId="0" applyFont="1" applyFill="1" applyBorder="1" applyAlignment="1">
      <alignment horizontal="left" vertical="center" indent="3"/>
    </xf>
    <xf numFmtId="215" fontId="100" fillId="48" borderId="0" xfId="0" applyNumberFormat="1" applyFont="1" applyFill="1" applyAlignment="1">
      <alignment/>
    </xf>
    <xf numFmtId="201" fontId="0" fillId="48" borderId="0" xfId="0" applyNumberFormat="1" applyFont="1" applyFill="1" applyBorder="1" applyAlignment="1">
      <alignment/>
    </xf>
    <xf numFmtId="204" fontId="0" fillId="48" borderId="0" xfId="300" applyNumberFormat="1" applyFont="1" applyFill="1" applyAlignment="1">
      <alignment/>
    </xf>
    <xf numFmtId="0" fontId="6" fillId="48" borderId="23" xfId="323" applyFont="1" applyFill="1" applyBorder="1" applyAlignment="1">
      <alignment horizontal="center" vertical="center"/>
      <protection/>
    </xf>
    <xf numFmtId="0" fontId="6" fillId="48" borderId="24" xfId="323" applyFont="1" applyFill="1" applyBorder="1" applyAlignment="1">
      <alignment horizontal="center" vertical="center"/>
      <protection/>
    </xf>
    <xf numFmtId="0" fontId="6" fillId="48" borderId="57" xfId="323" applyFont="1" applyFill="1" applyBorder="1" applyAlignment="1">
      <alignment horizontal="center" vertical="center"/>
      <protection/>
    </xf>
    <xf numFmtId="0" fontId="6" fillId="48" borderId="54" xfId="323" applyFont="1" applyFill="1" applyBorder="1" applyAlignment="1">
      <alignment horizontal="center" vertical="center"/>
      <protection/>
    </xf>
    <xf numFmtId="0" fontId="6" fillId="47" borderId="58" xfId="323" applyFont="1" applyFill="1" applyBorder="1" applyAlignment="1">
      <alignment vertical="center"/>
      <protection/>
    </xf>
    <xf numFmtId="0" fontId="6" fillId="47" borderId="59" xfId="323" applyFont="1" applyFill="1" applyBorder="1" applyAlignment="1">
      <alignment vertical="center"/>
      <protection/>
    </xf>
    <xf numFmtId="0" fontId="6" fillId="48" borderId="21" xfId="323" applyFont="1" applyFill="1" applyBorder="1" applyAlignment="1">
      <alignment horizontal="center" vertical="center" wrapText="1"/>
      <protection/>
    </xf>
    <xf numFmtId="0" fontId="11" fillId="48" borderId="21" xfId="0" applyFont="1" applyFill="1" applyBorder="1" applyAlignment="1">
      <alignment horizontal="center" vertical="center" wrapText="1"/>
    </xf>
    <xf numFmtId="3" fontId="6" fillId="48" borderId="22" xfId="300" applyNumberFormat="1" applyFont="1" applyFill="1" applyBorder="1" applyAlignment="1">
      <alignment horizontal="right" vertical="center" indent="1"/>
    </xf>
    <xf numFmtId="223" fontId="0" fillId="47" borderId="0" xfId="323" applyNumberFormat="1" applyFont="1" applyFill="1">
      <alignment/>
      <protection/>
    </xf>
    <xf numFmtId="3" fontId="8" fillId="48" borderId="26" xfId="300" applyNumberFormat="1" applyFont="1" applyFill="1" applyBorder="1" applyAlignment="1">
      <alignment horizontal="right" vertical="center" indent="1"/>
    </xf>
    <xf numFmtId="3" fontId="0" fillId="48" borderId="27" xfId="300" applyNumberFormat="1" applyFont="1" applyFill="1" applyBorder="1" applyAlignment="1">
      <alignment horizontal="right" vertical="center" indent="1"/>
    </xf>
    <xf numFmtId="38" fontId="0" fillId="48" borderId="27" xfId="300" applyNumberFormat="1" applyFont="1" applyFill="1" applyBorder="1" applyAlignment="1">
      <alignment horizontal="right" vertical="center" indent="1"/>
    </xf>
    <xf numFmtId="3" fontId="6" fillId="48" borderId="53" xfId="300" applyNumberFormat="1" applyFont="1" applyFill="1" applyBorder="1" applyAlignment="1">
      <alignment horizontal="right" vertical="center" indent="1"/>
    </xf>
    <xf numFmtId="3" fontId="11" fillId="48" borderId="53" xfId="300" applyNumberFormat="1" applyFont="1" applyFill="1" applyBorder="1" applyAlignment="1">
      <alignment horizontal="right" vertical="center" indent="1"/>
    </xf>
    <xf numFmtId="3" fontId="0" fillId="48" borderId="53" xfId="300" applyNumberFormat="1" applyFont="1" applyFill="1" applyBorder="1" applyAlignment="1">
      <alignment horizontal="right" vertical="center" indent="1"/>
    </xf>
    <xf numFmtId="38" fontId="0" fillId="48" borderId="53" xfId="300" applyNumberFormat="1" applyFont="1" applyFill="1" applyBorder="1" applyAlignment="1">
      <alignment horizontal="right" vertical="center" indent="1"/>
    </xf>
    <xf numFmtId="3" fontId="33" fillId="48" borderId="53" xfId="300" applyNumberFormat="1" applyFont="1" applyFill="1" applyBorder="1" applyAlignment="1">
      <alignment horizontal="right" vertical="center" indent="1"/>
    </xf>
    <xf numFmtId="227" fontId="0" fillId="48" borderId="0" xfId="0" applyNumberFormat="1" applyFont="1" applyFill="1" applyAlignment="1">
      <alignment/>
    </xf>
    <xf numFmtId="225" fontId="42" fillId="47" borderId="0" xfId="323" applyNumberFormat="1" applyFont="1" applyFill="1">
      <alignment/>
      <protection/>
    </xf>
    <xf numFmtId="186" fontId="8" fillId="47" borderId="0" xfId="323" applyNumberFormat="1" applyFont="1" applyFill="1">
      <alignment/>
      <protection/>
    </xf>
    <xf numFmtId="0" fontId="6" fillId="48" borderId="20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14" fontId="99" fillId="48" borderId="0" xfId="289" applyNumberFormat="1" applyFont="1" applyFill="1" applyAlignment="1" applyProtection="1">
      <alignment horizontal="left" vertical="center"/>
      <protection/>
    </xf>
    <xf numFmtId="0" fontId="4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99" fillId="48" borderId="0" xfId="289" applyFont="1" applyFill="1" applyAlignment="1" applyProtection="1">
      <alignment horizontal="left" vertical="center"/>
      <protection/>
    </xf>
    <xf numFmtId="14" fontId="0" fillId="47" borderId="0" xfId="0" applyNumberFormat="1" applyFont="1" applyFill="1" applyAlignment="1">
      <alignment horizontal="left" vertical="center" wrapText="1"/>
    </xf>
    <xf numFmtId="0" fontId="0" fillId="47" borderId="0" xfId="0" applyFont="1" applyFill="1" applyAlignment="1">
      <alignment horizontal="left" vertical="center" wrapText="1"/>
    </xf>
    <xf numFmtId="0" fontId="0" fillId="48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/>
    </xf>
    <xf numFmtId="174" fontId="98" fillId="48" borderId="0" xfId="0" applyNumberFormat="1" applyFont="1" applyFill="1" applyAlignment="1">
      <alignment horizontal="center" vertical="center" wrapText="1"/>
    </xf>
    <xf numFmtId="0" fontId="3" fillId="48" borderId="60" xfId="331" applyFont="1" applyFill="1" applyBorder="1" applyAlignment="1">
      <alignment horizontal="center" vertical="center"/>
      <protection/>
    </xf>
    <xf numFmtId="0" fontId="3" fillId="48" borderId="61" xfId="331" applyFont="1" applyFill="1" applyBorder="1" applyAlignment="1">
      <alignment horizontal="center" vertical="center"/>
      <protection/>
    </xf>
    <xf numFmtId="0" fontId="3" fillId="48" borderId="62" xfId="331" applyFont="1" applyFill="1" applyBorder="1" applyAlignment="1">
      <alignment horizontal="center" vertical="center"/>
      <protection/>
    </xf>
    <xf numFmtId="0" fontId="0" fillId="48" borderId="0" xfId="0" applyFont="1" applyFill="1" applyAlignment="1" quotePrefix="1">
      <alignment horizontal="left" vertical="center" wrapText="1" indent="1"/>
    </xf>
    <xf numFmtId="0" fontId="0" fillId="48" borderId="0" xfId="0" applyFont="1" applyFill="1" applyAlignment="1">
      <alignment horizontal="left" vertical="center" wrapText="1" indent="1"/>
    </xf>
    <xf numFmtId="0" fontId="6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left" vertical="center" wrapText="1"/>
      <protection/>
    </xf>
    <xf numFmtId="0" fontId="6" fillId="48" borderId="0" xfId="0" applyFont="1" applyFill="1" applyBorder="1" applyAlignment="1">
      <alignment horizontal="center" vertical="center"/>
    </xf>
    <xf numFmtId="0" fontId="12" fillId="47" borderId="0" xfId="0" applyFont="1" applyFill="1" applyAlignment="1" quotePrefix="1">
      <alignment horizontal="left" vertical="center" wrapText="1" indent="1"/>
    </xf>
    <xf numFmtId="0" fontId="12" fillId="47" borderId="0" xfId="0" applyFont="1" applyFill="1" applyAlignment="1">
      <alignment horizontal="left" vertical="center" wrapText="1" indent="1"/>
    </xf>
    <xf numFmtId="0" fontId="12" fillId="47" borderId="0" xfId="323" applyFont="1" applyFill="1" applyBorder="1" applyAlignment="1">
      <alignment horizontal="left" vertical="center" wrapText="1"/>
      <protection/>
    </xf>
    <xf numFmtId="0" fontId="6" fillId="47" borderId="63" xfId="323" applyFont="1" applyFill="1" applyBorder="1" applyAlignment="1">
      <alignment horizontal="center" vertical="center"/>
      <protection/>
    </xf>
    <xf numFmtId="0" fontId="6" fillId="47" borderId="54" xfId="323" applyFont="1" applyFill="1" applyBorder="1" applyAlignment="1">
      <alignment horizontal="center" vertical="center"/>
      <protection/>
    </xf>
    <xf numFmtId="37" fontId="6" fillId="47" borderId="52" xfId="300" applyNumberFormat="1" applyFont="1" applyFill="1" applyBorder="1" applyAlignment="1">
      <alignment horizontal="right" vertical="center" wrapText="1" indent="1"/>
    </xf>
    <xf numFmtId="37" fontId="6" fillId="47" borderId="54" xfId="300" applyNumberFormat="1" applyFont="1" applyFill="1" applyBorder="1" applyAlignment="1">
      <alignment horizontal="right" vertical="center" wrapText="1" indent="1"/>
    </xf>
    <xf numFmtId="0" fontId="6" fillId="48" borderId="21" xfId="323" applyFont="1" applyFill="1" applyBorder="1" applyAlignment="1">
      <alignment horizontal="center" vertical="center"/>
      <protection/>
    </xf>
    <xf numFmtId="0" fontId="6" fillId="48" borderId="23" xfId="323" applyFont="1" applyFill="1" applyBorder="1" applyAlignment="1">
      <alignment horizontal="center" vertical="center"/>
      <protection/>
    </xf>
    <xf numFmtId="0" fontId="6" fillId="48" borderId="21" xfId="323" applyFont="1" applyFill="1" applyBorder="1" applyAlignment="1">
      <alignment horizontal="center" vertical="center" wrapText="1"/>
      <protection/>
    </xf>
    <xf numFmtId="0" fontId="6" fillId="48" borderId="23" xfId="323" applyFont="1" applyFill="1" applyBorder="1" applyAlignment="1">
      <alignment horizontal="center" vertical="center" wrapText="1"/>
      <protection/>
    </xf>
    <xf numFmtId="37" fontId="6" fillId="47" borderId="45" xfId="300" applyNumberFormat="1" applyFont="1" applyFill="1" applyBorder="1" applyAlignment="1">
      <alignment horizontal="right" vertical="center" wrapText="1" indent="1"/>
    </xf>
    <xf numFmtId="37" fontId="6" fillId="47" borderId="44" xfId="300" applyNumberFormat="1" applyFont="1" applyFill="1" applyBorder="1" applyAlignment="1">
      <alignment horizontal="right" vertical="center" wrapText="1" indent="1"/>
    </xf>
    <xf numFmtId="37" fontId="6" fillId="47" borderId="38" xfId="300" applyNumberFormat="1" applyFont="1" applyFill="1" applyBorder="1" applyAlignment="1">
      <alignment horizontal="right" vertical="center" wrapText="1" indent="1"/>
    </xf>
    <xf numFmtId="37" fontId="6" fillId="47" borderId="57" xfId="300" applyNumberFormat="1" applyFont="1" applyFill="1" applyBorder="1" applyAlignment="1">
      <alignment horizontal="right" vertical="center" wrapText="1" indent="1"/>
    </xf>
    <xf numFmtId="37" fontId="6" fillId="48" borderId="25" xfId="300" applyNumberFormat="1" applyFont="1" applyFill="1" applyBorder="1" applyAlignment="1">
      <alignment horizontal="right" vertical="center" wrapText="1" indent="1"/>
    </xf>
    <xf numFmtId="37" fontId="6" fillId="48" borderId="43" xfId="300" applyNumberFormat="1" applyFont="1" applyFill="1" applyBorder="1" applyAlignment="1">
      <alignment horizontal="right" vertical="center" wrapText="1" indent="1"/>
    </xf>
    <xf numFmtId="0" fontId="6" fillId="47" borderId="64" xfId="323" applyFont="1" applyFill="1" applyBorder="1" applyAlignment="1">
      <alignment horizontal="center" vertical="center"/>
      <protection/>
    </xf>
    <xf numFmtId="0" fontId="6" fillId="47" borderId="40" xfId="323" applyFont="1" applyFill="1" applyBorder="1" applyAlignment="1">
      <alignment horizontal="center" vertical="center"/>
      <protection/>
    </xf>
    <xf numFmtId="37" fontId="6" fillId="47" borderId="48" xfId="300" applyNumberFormat="1" applyFont="1" applyFill="1" applyBorder="1" applyAlignment="1">
      <alignment horizontal="right" vertical="center" wrapText="1" indent="1"/>
    </xf>
    <xf numFmtId="37" fontId="6" fillId="47" borderId="47" xfId="300" applyNumberFormat="1" applyFont="1" applyFill="1" applyBorder="1" applyAlignment="1">
      <alignment horizontal="right" vertical="center" wrapText="1" indent="1"/>
    </xf>
    <xf numFmtId="0" fontId="0" fillId="48" borderId="0" xfId="323" applyFont="1" applyFill="1" applyBorder="1" applyAlignment="1">
      <alignment horizontal="justify" vertical="top" wrapText="1"/>
      <protection/>
    </xf>
    <xf numFmtId="0" fontId="6" fillId="48" borderId="21" xfId="323" applyFont="1" applyFill="1" applyBorder="1" applyAlignment="1">
      <alignment horizontal="left" vertical="center" wrapText="1"/>
      <protection/>
    </xf>
    <xf numFmtId="0" fontId="6" fillId="48" borderId="23" xfId="323" applyFont="1" applyFill="1" applyBorder="1" applyAlignment="1">
      <alignment horizontal="left" vertical="center" wrapText="1"/>
      <protection/>
    </xf>
    <xf numFmtId="37" fontId="6" fillId="48" borderId="21" xfId="300" applyNumberFormat="1" applyFont="1" applyFill="1" applyBorder="1" applyAlignment="1">
      <alignment horizontal="right" vertical="center" wrapText="1" indent="1"/>
    </xf>
    <xf numFmtId="37" fontId="6" fillId="48" borderId="23" xfId="300" applyNumberFormat="1" applyFont="1" applyFill="1" applyBorder="1" applyAlignment="1">
      <alignment horizontal="right" vertical="center" wrapText="1" indent="1"/>
    </xf>
    <xf numFmtId="37" fontId="6" fillId="48" borderId="21" xfId="300" applyNumberFormat="1" applyFont="1" applyFill="1" applyBorder="1" applyAlignment="1">
      <alignment horizontal="right" vertical="center" wrapText="1" indent="2"/>
    </xf>
    <xf numFmtId="37" fontId="6" fillId="48" borderId="23" xfId="300" applyNumberFormat="1" applyFont="1" applyFill="1" applyBorder="1" applyAlignment="1">
      <alignment horizontal="right" vertical="center" wrapText="1" indent="2"/>
    </xf>
    <xf numFmtId="37" fontId="6" fillId="47" borderId="37" xfId="300" applyNumberFormat="1" applyFont="1" applyFill="1" applyBorder="1" applyAlignment="1">
      <alignment horizontal="right" vertical="center" wrapText="1" indent="1"/>
    </xf>
    <xf numFmtId="37" fontId="6" fillId="47" borderId="40" xfId="300" applyNumberFormat="1" applyFont="1" applyFill="1" applyBorder="1" applyAlignment="1">
      <alignment horizontal="right" vertical="center" wrapText="1" indent="1"/>
    </xf>
    <xf numFmtId="0" fontId="6" fillId="47" borderId="65" xfId="323" applyFont="1" applyFill="1" applyBorder="1" applyAlignment="1">
      <alignment horizontal="center" vertical="center" wrapText="1"/>
      <protection/>
    </xf>
    <xf numFmtId="0" fontId="6" fillId="47" borderId="66" xfId="323" applyFont="1" applyFill="1" applyBorder="1" applyAlignment="1">
      <alignment horizontal="center" vertical="center" wrapText="1"/>
      <protection/>
    </xf>
    <xf numFmtId="0" fontId="6" fillId="47" borderId="67" xfId="323" applyFont="1" applyFill="1" applyBorder="1" applyAlignment="1">
      <alignment horizontal="center" vertical="center" wrapText="1"/>
      <protection/>
    </xf>
    <xf numFmtId="0" fontId="6" fillId="48" borderId="20" xfId="323" applyFont="1" applyFill="1" applyBorder="1" applyAlignment="1">
      <alignment horizontal="center" vertical="center" wrapText="1"/>
      <protection/>
    </xf>
    <xf numFmtId="0" fontId="6" fillId="48" borderId="24" xfId="323" applyFont="1" applyFill="1" applyBorder="1" applyAlignment="1">
      <alignment horizontal="center" vertical="center" wrapText="1"/>
      <protection/>
    </xf>
    <xf numFmtId="0" fontId="6" fillId="47" borderId="58" xfId="323" applyFont="1" applyFill="1" applyBorder="1" applyAlignment="1">
      <alignment horizontal="center" vertical="center"/>
      <protection/>
    </xf>
    <xf numFmtId="0" fontId="6" fillId="47" borderId="47" xfId="323" applyFont="1" applyFill="1" applyBorder="1" applyAlignment="1">
      <alignment horizontal="center" vertical="center"/>
      <protection/>
    </xf>
    <xf numFmtId="0" fontId="10" fillId="48" borderId="0" xfId="0" applyFont="1" applyFill="1" applyAlignment="1">
      <alignment horizontal="left" vertical="center"/>
    </xf>
    <xf numFmtId="0" fontId="6" fillId="48" borderId="25" xfId="323" applyFont="1" applyFill="1" applyBorder="1" applyAlignment="1">
      <alignment horizontal="center" vertical="center" wrapText="1"/>
      <protection/>
    </xf>
    <xf numFmtId="0" fontId="6" fillId="48" borderId="43" xfId="323" applyFont="1" applyFill="1" applyBorder="1" applyAlignment="1">
      <alignment horizontal="center" vertical="center" wrapText="1"/>
      <protection/>
    </xf>
    <xf numFmtId="0" fontId="6" fillId="48" borderId="21" xfId="323" applyFont="1" applyFill="1" applyBorder="1" applyAlignment="1" quotePrefix="1">
      <alignment horizontal="center" vertical="center" wrapText="1"/>
      <protection/>
    </xf>
    <xf numFmtId="0" fontId="6" fillId="48" borderId="23" xfId="323" applyFont="1" applyFill="1" applyBorder="1" applyAlignment="1" quotePrefix="1">
      <alignment horizontal="center" vertical="center" wrapText="1"/>
      <protection/>
    </xf>
    <xf numFmtId="0" fontId="6" fillId="47" borderId="68" xfId="323" applyFont="1" applyFill="1" applyBorder="1" applyAlignment="1">
      <alignment horizontal="center" vertical="center" wrapText="1"/>
      <protection/>
    </xf>
    <xf numFmtId="0" fontId="6" fillId="47" borderId="44" xfId="323" applyFont="1" applyFill="1" applyBorder="1" applyAlignment="1">
      <alignment horizontal="center" vertical="center" wrapText="1"/>
      <protection/>
    </xf>
    <xf numFmtId="0" fontId="11" fillId="48" borderId="69" xfId="0" applyFont="1" applyFill="1" applyBorder="1" applyAlignment="1">
      <alignment horizontal="center" vertical="center" wrapText="1"/>
    </xf>
    <xf numFmtId="0" fontId="11" fillId="48" borderId="70" xfId="0" applyFont="1" applyFill="1" applyBorder="1" applyAlignment="1">
      <alignment horizontal="center" vertical="center" wrapText="1"/>
    </xf>
    <xf numFmtId="38" fontId="6" fillId="48" borderId="21" xfId="300" applyNumberFormat="1" applyFont="1" applyFill="1" applyBorder="1" applyAlignment="1">
      <alignment horizontal="right" vertical="center" indent="1"/>
    </xf>
    <xf numFmtId="38" fontId="6" fillId="48" borderId="23" xfId="300" applyNumberFormat="1" applyFont="1" applyFill="1" applyBorder="1" applyAlignment="1">
      <alignment horizontal="right" vertical="center" indent="1"/>
    </xf>
    <xf numFmtId="0" fontId="6" fillId="48" borderId="20" xfId="0" applyFont="1" applyFill="1" applyBorder="1" applyAlignment="1">
      <alignment horizontal="center" vertical="center" wrapText="1"/>
    </xf>
    <xf numFmtId="0" fontId="6" fillId="48" borderId="24" xfId="0" applyFont="1" applyFill="1" applyBorder="1" applyAlignment="1">
      <alignment horizontal="center" vertical="center" wrapText="1"/>
    </xf>
    <xf numFmtId="0" fontId="6" fillId="47" borderId="21" xfId="0" applyFont="1" applyFill="1" applyBorder="1" applyAlignment="1">
      <alignment horizontal="left" vertical="center"/>
    </xf>
    <xf numFmtId="0" fontId="6" fillId="47" borderId="23" xfId="0" applyFont="1" applyFill="1" applyBorder="1" applyAlignment="1">
      <alignment horizontal="left" vertical="center"/>
    </xf>
    <xf numFmtId="3" fontId="6" fillId="48" borderId="21" xfId="300" applyNumberFormat="1" applyFont="1" applyFill="1" applyBorder="1" applyAlignment="1">
      <alignment horizontal="right" vertical="center" indent="1"/>
    </xf>
    <xf numFmtId="3" fontId="6" fillId="48" borderId="23" xfId="300" applyNumberFormat="1" applyFont="1" applyFill="1" applyBorder="1" applyAlignment="1">
      <alignment horizontal="right" vertical="center" indent="1"/>
    </xf>
    <xf numFmtId="0" fontId="11" fillId="48" borderId="71" xfId="0" applyFont="1" applyFill="1" applyBorder="1" applyAlignment="1">
      <alignment horizontal="center" vertical="center" wrapText="1"/>
    </xf>
    <xf numFmtId="0" fontId="11" fillId="48" borderId="24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0" xfId="0" applyFont="1" applyFill="1" applyBorder="1" applyAlignment="1">
      <alignment horizontal="left" vertical="center"/>
    </xf>
    <xf numFmtId="0" fontId="6" fillId="48" borderId="24" xfId="0" applyFont="1" applyFill="1" applyBorder="1" applyAlignment="1">
      <alignment horizontal="left" vertical="center"/>
    </xf>
    <xf numFmtId="0" fontId="11" fillId="48" borderId="0" xfId="0" applyFont="1" applyFill="1" applyBorder="1" applyAlignment="1">
      <alignment horizontal="left"/>
    </xf>
    <xf numFmtId="0" fontId="6" fillId="48" borderId="21" xfId="0" applyFont="1" applyFill="1" applyBorder="1" applyAlignment="1">
      <alignment horizontal="center" vertical="center"/>
    </xf>
    <xf numFmtId="0" fontId="6" fillId="48" borderId="23" xfId="0" applyFont="1" applyFill="1" applyBorder="1" applyAlignment="1">
      <alignment horizontal="center" vertical="center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left" vertical="center"/>
    </xf>
    <xf numFmtId="0" fontId="6" fillId="48" borderId="23" xfId="0" applyFont="1" applyFill="1" applyBorder="1" applyAlignment="1">
      <alignment horizontal="left" vertical="center"/>
    </xf>
    <xf numFmtId="3" fontId="6" fillId="48" borderId="72" xfId="300" applyNumberFormat="1" applyFont="1" applyFill="1" applyBorder="1" applyAlignment="1">
      <alignment horizontal="right" vertical="center" indent="1"/>
    </xf>
    <xf numFmtId="3" fontId="6" fillId="48" borderId="73" xfId="300" applyNumberFormat="1" applyFont="1" applyFill="1" applyBorder="1" applyAlignment="1">
      <alignment horizontal="right" vertical="center" indent="1"/>
    </xf>
    <xf numFmtId="0" fontId="11" fillId="48" borderId="74" xfId="0" applyFont="1" applyFill="1" applyBorder="1" applyAlignment="1">
      <alignment horizontal="center" vertical="center" wrapText="1"/>
    </xf>
    <xf numFmtId="0" fontId="11" fillId="48" borderId="75" xfId="0" applyFont="1" applyFill="1" applyBorder="1" applyAlignment="1">
      <alignment horizontal="center" vertical="center" wrapText="1"/>
    </xf>
    <xf numFmtId="3" fontId="6" fillId="48" borderId="32" xfId="300" applyNumberFormat="1" applyFont="1" applyFill="1" applyBorder="1" applyAlignment="1">
      <alignment horizontal="right" vertical="center" indent="1"/>
    </xf>
    <xf numFmtId="3" fontId="6" fillId="48" borderId="26" xfId="300" applyNumberFormat="1" applyFont="1" applyFill="1" applyBorder="1" applyAlignment="1">
      <alignment horizontal="right" vertical="center" indent="1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0" fontId="11" fillId="48" borderId="23" xfId="0" applyFont="1" applyFill="1" applyBorder="1" applyAlignment="1">
      <alignment horizontal="center" vertical="center" wrapText="1"/>
    </xf>
    <xf numFmtId="0" fontId="7" fillId="48" borderId="21" xfId="0" applyFont="1" applyFill="1" applyBorder="1" applyAlignment="1">
      <alignment horizontal="center" vertical="center"/>
    </xf>
    <xf numFmtId="0" fontId="7" fillId="48" borderId="23" xfId="0" applyFont="1" applyFill="1" applyBorder="1" applyAlignment="1">
      <alignment horizontal="center" vertical="center"/>
    </xf>
    <xf numFmtId="3" fontId="6" fillId="48" borderId="25" xfId="300" applyNumberFormat="1" applyFont="1" applyFill="1" applyBorder="1" applyAlignment="1">
      <alignment horizontal="right" vertical="center" indent="1"/>
    </xf>
    <xf numFmtId="3" fontId="6" fillId="48" borderId="43" xfId="300" applyNumberFormat="1" applyFont="1" applyFill="1" applyBorder="1" applyAlignment="1">
      <alignment horizontal="right" vertical="center" indent="1"/>
    </xf>
    <xf numFmtId="0" fontId="11" fillId="48" borderId="0" xfId="0" applyFont="1" applyFill="1" applyBorder="1" applyAlignment="1">
      <alignment horizontal="left" vertical="center" wrapText="1"/>
    </xf>
    <xf numFmtId="0" fontId="6" fillId="48" borderId="69" xfId="0" applyFont="1" applyFill="1" applyBorder="1" applyAlignment="1">
      <alignment horizontal="center" vertical="center" wrapText="1"/>
    </xf>
    <xf numFmtId="0" fontId="6" fillId="48" borderId="70" xfId="0" applyFont="1" applyFill="1" applyBorder="1" applyAlignment="1">
      <alignment horizontal="center" vertical="center" wrapText="1"/>
    </xf>
    <xf numFmtId="0" fontId="11" fillId="48" borderId="76" xfId="0" applyFont="1" applyFill="1" applyBorder="1" applyAlignment="1">
      <alignment horizontal="center" vertical="center" wrapText="1"/>
    </xf>
    <xf numFmtId="0" fontId="11" fillId="48" borderId="77" xfId="0" applyFont="1" applyFill="1" applyBorder="1" applyAlignment="1">
      <alignment horizontal="center" vertical="center" wrapText="1"/>
    </xf>
    <xf numFmtId="0" fontId="4" fillId="48" borderId="0" xfId="0" applyFont="1" applyFill="1" applyAlignment="1">
      <alignment horizontal="left" vertical="center" wrapText="1"/>
    </xf>
    <xf numFmtId="0" fontId="6" fillId="48" borderId="19" xfId="0" applyFont="1" applyFill="1" applyBorder="1" applyAlignment="1">
      <alignment horizontal="left" vertical="center"/>
    </xf>
    <xf numFmtId="0" fontId="10" fillId="48" borderId="0" xfId="0" applyFont="1" applyFill="1" applyAlignment="1">
      <alignment horizontal="left" vertical="center" wrapText="1"/>
    </xf>
    <xf numFmtId="216" fontId="6" fillId="48" borderId="21" xfId="300" applyNumberFormat="1" applyFont="1" applyFill="1" applyBorder="1" applyAlignment="1">
      <alignment horizontal="right" vertical="center" indent="2"/>
    </xf>
    <xf numFmtId="216" fontId="6" fillId="48" borderId="23" xfId="300" applyNumberFormat="1" applyFont="1" applyFill="1" applyBorder="1" applyAlignment="1">
      <alignment horizontal="right" vertical="center" indent="2"/>
    </xf>
    <xf numFmtId="216" fontId="6" fillId="48" borderId="22" xfId="300" applyNumberFormat="1" applyFont="1" applyFill="1" applyBorder="1" applyAlignment="1">
      <alignment horizontal="right" vertical="center" indent="2"/>
    </xf>
    <xf numFmtId="0" fontId="6" fillId="48" borderId="0" xfId="0" applyFont="1" applyFill="1" applyAlignment="1">
      <alignment horizontal="left" vertical="center" wrapText="1"/>
    </xf>
    <xf numFmtId="3" fontId="6" fillId="48" borderId="22" xfId="300" applyNumberFormat="1" applyFont="1" applyFill="1" applyBorder="1" applyAlignment="1">
      <alignment horizontal="right" vertical="center" indent="1"/>
    </xf>
    <xf numFmtId="0" fontId="11" fillId="48" borderId="20" xfId="323" applyFont="1" applyFill="1" applyBorder="1" applyAlignment="1">
      <alignment horizontal="center" vertical="center" wrapText="1"/>
      <protection/>
    </xf>
    <xf numFmtId="0" fontId="11" fillId="48" borderId="24" xfId="323" applyFont="1" applyFill="1" applyBorder="1" applyAlignment="1">
      <alignment horizontal="center" vertical="center" wrapText="1"/>
      <protection/>
    </xf>
    <xf numFmtId="0" fontId="11" fillId="48" borderId="21" xfId="323" applyFont="1" applyFill="1" applyBorder="1" applyAlignment="1">
      <alignment horizontal="center" vertical="center" wrapText="1"/>
      <protection/>
    </xf>
    <xf numFmtId="0" fontId="11" fillId="48" borderId="23" xfId="323" applyFont="1" applyFill="1" applyBorder="1" applyAlignment="1">
      <alignment horizontal="center" vertical="center" wrapText="1"/>
      <protection/>
    </xf>
    <xf numFmtId="0" fontId="6" fillId="48" borderId="21" xfId="323" applyFont="1" applyFill="1" applyBorder="1" applyAlignment="1">
      <alignment horizontal="left" vertical="center" indent="1"/>
      <protection/>
    </xf>
    <xf numFmtId="0" fontId="6" fillId="48" borderId="23" xfId="323" applyFont="1" applyFill="1" applyBorder="1" applyAlignment="1">
      <alignment horizontal="left" vertical="center" indent="1"/>
      <protection/>
    </xf>
  </cellXfs>
  <cellStyles count="4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1 9" xfId="23"/>
    <cellStyle name="20% - Énfasis2" xfId="24"/>
    <cellStyle name="20% - Énfasis2 2" xfId="25"/>
    <cellStyle name="20% - Énfasis2 3" xfId="26"/>
    <cellStyle name="20% - Énfasis2 4" xfId="27"/>
    <cellStyle name="20% - Énfasis2 5" xfId="28"/>
    <cellStyle name="20% - Énfasis2 6" xfId="29"/>
    <cellStyle name="20% - Énfasis2 7" xfId="30"/>
    <cellStyle name="20% - Énfasis2 8" xfId="31"/>
    <cellStyle name="20% - Énfasis2 9" xfId="32"/>
    <cellStyle name="20% - Énfasis3" xfId="33"/>
    <cellStyle name="20% - Énfasis3 2" xfId="34"/>
    <cellStyle name="20% - Énfasis3 3" xfId="35"/>
    <cellStyle name="20% - Énfasis3 4" xfId="36"/>
    <cellStyle name="20% - Énfasis3 5" xfId="37"/>
    <cellStyle name="20% - Énfasis3 6" xfId="38"/>
    <cellStyle name="20% - Énfasis3 7" xfId="39"/>
    <cellStyle name="20% - Énfasis3 8" xfId="40"/>
    <cellStyle name="20% - Énfasis3 9" xfId="41"/>
    <cellStyle name="20% - Énfasis4" xfId="42"/>
    <cellStyle name="20% - Énfasis4 2" xfId="43"/>
    <cellStyle name="20% - Énfasis4 3" xfId="44"/>
    <cellStyle name="20% - Énfasis4 4" xfId="45"/>
    <cellStyle name="20% - Énfasis4 5" xfId="46"/>
    <cellStyle name="20% - Énfasis4 6" xfId="47"/>
    <cellStyle name="20% - Énfasis4 7" xfId="48"/>
    <cellStyle name="20% - Énfasis4 8" xfId="49"/>
    <cellStyle name="20% - Énfasis4 9" xfId="50"/>
    <cellStyle name="20% - Énfasis5" xfId="51"/>
    <cellStyle name="20% - Énfasis5 2" xfId="52"/>
    <cellStyle name="20% - Énfasis5 3" xfId="53"/>
    <cellStyle name="20% - Énfasis5 4" xfId="54"/>
    <cellStyle name="20% - Énfasis5 5" xfId="55"/>
    <cellStyle name="20% - Énfasis5 6" xfId="56"/>
    <cellStyle name="20% - Énfasis5 7" xfId="57"/>
    <cellStyle name="20% - Énfasis5 8" xfId="58"/>
    <cellStyle name="20% - Énfasis5 9" xfId="59"/>
    <cellStyle name="20% - Énfasis6" xfId="60"/>
    <cellStyle name="20% - Énfasis6 2" xfId="61"/>
    <cellStyle name="20% - Énfasis6 3" xfId="62"/>
    <cellStyle name="20% - Énfasis6 4" xfId="63"/>
    <cellStyle name="20% - Énfasis6 5" xfId="64"/>
    <cellStyle name="20% - Énfasis6 6" xfId="65"/>
    <cellStyle name="20% - Énfasis6 7" xfId="66"/>
    <cellStyle name="20% - Énfasis6 8" xfId="67"/>
    <cellStyle name="20% - Énfasis6 9" xfId="68"/>
    <cellStyle name="40% - Énfasis1" xfId="69"/>
    <cellStyle name="40% - Énfasis1 2" xfId="70"/>
    <cellStyle name="40% - Énfasis1 3" xfId="71"/>
    <cellStyle name="40% - Énfasis1 4" xfId="72"/>
    <cellStyle name="40% - Énfasis1 5" xfId="73"/>
    <cellStyle name="40% - Énfasis1 6" xfId="74"/>
    <cellStyle name="40% - Énfasis1 7" xfId="75"/>
    <cellStyle name="40% - Énfasis1 8" xfId="76"/>
    <cellStyle name="40% - Énfasis1 9" xfId="77"/>
    <cellStyle name="40% - Énfasis2" xfId="78"/>
    <cellStyle name="40% - Énfasis2 2" xfId="79"/>
    <cellStyle name="40% - Énfasis2 3" xfId="80"/>
    <cellStyle name="40% - Énfasis2 4" xfId="81"/>
    <cellStyle name="40% - Énfasis2 5" xfId="82"/>
    <cellStyle name="40% - Énfasis2 6" xfId="83"/>
    <cellStyle name="40% - Énfasis2 7" xfId="84"/>
    <cellStyle name="40% - Énfasis2 8" xfId="85"/>
    <cellStyle name="40% - Énfasis2 9" xfId="86"/>
    <cellStyle name="40% - Énfasis3" xfId="87"/>
    <cellStyle name="40% - Énfasis3 2" xfId="88"/>
    <cellStyle name="40% - Énfasis3 3" xfId="89"/>
    <cellStyle name="40% - Énfasis3 4" xfId="90"/>
    <cellStyle name="40% - Énfasis3 5" xfId="91"/>
    <cellStyle name="40% - Énfasis3 6" xfId="92"/>
    <cellStyle name="40% - Énfasis3 7" xfId="93"/>
    <cellStyle name="40% - Énfasis3 8" xfId="94"/>
    <cellStyle name="40% - Énfasis3 9" xfId="95"/>
    <cellStyle name="40% - Énfasis4" xfId="96"/>
    <cellStyle name="40% - Énfasis4 2" xfId="97"/>
    <cellStyle name="40% - Énfasis4 3" xfId="98"/>
    <cellStyle name="40% - Énfasis4 4" xfId="99"/>
    <cellStyle name="40% - Énfasis4 5" xfId="100"/>
    <cellStyle name="40% - Énfasis4 6" xfId="101"/>
    <cellStyle name="40% - Énfasis4 7" xfId="102"/>
    <cellStyle name="40% - Énfasis4 8" xfId="103"/>
    <cellStyle name="40% - Énfasis4 9" xfId="104"/>
    <cellStyle name="40% - Énfasis5" xfId="105"/>
    <cellStyle name="40% - Énfasis5 2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5 9" xfId="113"/>
    <cellStyle name="40% - Énfasis6" xfId="114"/>
    <cellStyle name="40% - Énfasis6 2" xfId="115"/>
    <cellStyle name="40% - Énfasis6 3" xfId="116"/>
    <cellStyle name="40% - Énfasis6 4" xfId="117"/>
    <cellStyle name="40% - Énfasis6 5" xfId="118"/>
    <cellStyle name="40% - Énfasis6 6" xfId="119"/>
    <cellStyle name="40% - Énfasis6 7" xfId="120"/>
    <cellStyle name="40% - Énfasis6 8" xfId="121"/>
    <cellStyle name="40% - Énfasis6 9" xfId="122"/>
    <cellStyle name="60% - Énfasis1" xfId="123"/>
    <cellStyle name="60% - Énfasis1 2" xfId="124"/>
    <cellStyle name="60% - Énfasis1 3" xfId="125"/>
    <cellStyle name="60% - Énfasis1 4" xfId="126"/>
    <cellStyle name="60% - Énfasis1 5" xfId="127"/>
    <cellStyle name="60% - Énfasis1 6" xfId="128"/>
    <cellStyle name="60% - Énfasis1 7" xfId="129"/>
    <cellStyle name="60% - Énfasis1 8" xfId="130"/>
    <cellStyle name="60% - Énfasis1 9" xfId="131"/>
    <cellStyle name="60% - Énfasis2" xfId="132"/>
    <cellStyle name="60% - Énfasis2 2" xfId="133"/>
    <cellStyle name="60% - Énfasis2 3" xfId="134"/>
    <cellStyle name="60% - Énfasis2 4" xfId="135"/>
    <cellStyle name="60% - Énfasis2 5" xfId="136"/>
    <cellStyle name="60% - Énfasis2 6" xfId="137"/>
    <cellStyle name="60% - Énfasis2 7" xfId="138"/>
    <cellStyle name="60% - Énfasis2 8" xfId="139"/>
    <cellStyle name="60% - Énfasis2 9" xfId="140"/>
    <cellStyle name="60% - Énfasis3" xfId="141"/>
    <cellStyle name="60% - Énfasis3 2" xfId="142"/>
    <cellStyle name="60% - Énfasis3 3" xfId="143"/>
    <cellStyle name="60% - Énfasis3 4" xfId="144"/>
    <cellStyle name="60% - Énfasis3 5" xfId="145"/>
    <cellStyle name="60% - Énfasis3 6" xfId="146"/>
    <cellStyle name="60% - Énfasis3 7" xfId="147"/>
    <cellStyle name="60% - Énfasis3 8" xfId="148"/>
    <cellStyle name="60% - Énfasis3 9" xfId="149"/>
    <cellStyle name="60% - Énfasis4" xfId="150"/>
    <cellStyle name="60% - Énfasis4 2" xfId="151"/>
    <cellStyle name="60% - Énfasis4 3" xfId="152"/>
    <cellStyle name="60% - Énfasis4 4" xfId="153"/>
    <cellStyle name="60% - Énfasis4 5" xfId="154"/>
    <cellStyle name="60% - Énfasis4 6" xfId="155"/>
    <cellStyle name="60% - Énfasis4 7" xfId="156"/>
    <cellStyle name="60% - Énfasis4 8" xfId="157"/>
    <cellStyle name="60% - Énfasis4 9" xfId="158"/>
    <cellStyle name="60% - Énfasis5" xfId="159"/>
    <cellStyle name="60% - Énfasis5 2" xfId="160"/>
    <cellStyle name="60% - Énfasis5 3" xfId="161"/>
    <cellStyle name="60% - Énfasis5 4" xfId="162"/>
    <cellStyle name="60% - Énfasis5 5" xfId="163"/>
    <cellStyle name="60% - Énfasis5 6" xfId="164"/>
    <cellStyle name="60% - Énfasis5 7" xfId="165"/>
    <cellStyle name="60% - Énfasis5 8" xfId="166"/>
    <cellStyle name="60% - Énfasis5 9" xfId="167"/>
    <cellStyle name="60% - Énfasis6" xfId="168"/>
    <cellStyle name="60% - Énfasis6 2" xfId="169"/>
    <cellStyle name="60% - Énfasis6 3" xfId="170"/>
    <cellStyle name="60% - Énfasis6 4" xfId="171"/>
    <cellStyle name="60% - Énfasis6 5" xfId="172"/>
    <cellStyle name="60% - Énfasis6 6" xfId="173"/>
    <cellStyle name="60% - Énfasis6 7" xfId="174"/>
    <cellStyle name="60% - Énfasis6 8" xfId="175"/>
    <cellStyle name="60% - Énfasis6 9" xfId="176"/>
    <cellStyle name="Buena 2" xfId="177"/>
    <cellStyle name="Buena 3" xfId="178"/>
    <cellStyle name="Buena 4" xfId="179"/>
    <cellStyle name="Buena 5" xfId="180"/>
    <cellStyle name="Buena 6" xfId="181"/>
    <cellStyle name="Buena 7" xfId="182"/>
    <cellStyle name="Buena 8" xfId="183"/>
    <cellStyle name="Buena 9" xfId="184"/>
    <cellStyle name="Bueno" xfId="185"/>
    <cellStyle name="Cálculo" xfId="186"/>
    <cellStyle name="Cálculo 2" xfId="187"/>
    <cellStyle name="Cálculo 3" xfId="188"/>
    <cellStyle name="Cálculo 4" xfId="189"/>
    <cellStyle name="Cálculo 5" xfId="190"/>
    <cellStyle name="Cálculo 6" xfId="191"/>
    <cellStyle name="Cálculo 7" xfId="192"/>
    <cellStyle name="Cálculo 8" xfId="193"/>
    <cellStyle name="Cálculo 9" xfId="194"/>
    <cellStyle name="Cancel" xfId="195"/>
    <cellStyle name="Celda de comprobación" xfId="196"/>
    <cellStyle name="Celda de comprobación 2" xfId="197"/>
    <cellStyle name="Celda de comprobación 3" xfId="198"/>
    <cellStyle name="Celda de comprobación 4" xfId="199"/>
    <cellStyle name="Celda de comprobación 5" xfId="200"/>
    <cellStyle name="Celda de comprobación 6" xfId="201"/>
    <cellStyle name="Celda de comprobación 7" xfId="202"/>
    <cellStyle name="Celda de comprobación 8" xfId="203"/>
    <cellStyle name="Celda de comprobación 9" xfId="204"/>
    <cellStyle name="Celda vinculada" xfId="205"/>
    <cellStyle name="Celda vinculada 2" xfId="206"/>
    <cellStyle name="Celda vinculada 3" xfId="207"/>
    <cellStyle name="Celda vinculada 4" xfId="208"/>
    <cellStyle name="Celda vinculada 5" xfId="209"/>
    <cellStyle name="Celda vinculada 6" xfId="210"/>
    <cellStyle name="Celda vinculada 7" xfId="211"/>
    <cellStyle name="Celda vinculada 8" xfId="212"/>
    <cellStyle name="Celda vinculada 9" xfId="213"/>
    <cellStyle name="Diseño" xfId="214"/>
    <cellStyle name="Encabezado 1" xfId="215"/>
    <cellStyle name="Encabezado 4" xfId="216"/>
    <cellStyle name="Encabezado 4 2" xfId="217"/>
    <cellStyle name="Encabezado 4 3" xfId="218"/>
    <cellStyle name="Encabezado 4 4" xfId="219"/>
    <cellStyle name="Encabezado 4 5" xfId="220"/>
    <cellStyle name="Encabezado 4 6" xfId="221"/>
    <cellStyle name="Encabezado 4 7" xfId="222"/>
    <cellStyle name="Encabezado 4 8" xfId="223"/>
    <cellStyle name="Encabezado 4 9" xfId="224"/>
    <cellStyle name="Énfasis1" xfId="225"/>
    <cellStyle name="Énfasis1 2" xfId="226"/>
    <cellStyle name="Énfasis1 3" xfId="227"/>
    <cellStyle name="Énfasis1 4" xfId="228"/>
    <cellStyle name="Énfasis1 5" xfId="229"/>
    <cellStyle name="Énfasis1 6" xfId="230"/>
    <cellStyle name="Énfasis1 7" xfId="231"/>
    <cellStyle name="Énfasis1 8" xfId="232"/>
    <cellStyle name="Énfasis1 9" xfId="233"/>
    <cellStyle name="Énfasis2" xfId="234"/>
    <cellStyle name="Énfasis2 2" xfId="235"/>
    <cellStyle name="Énfasis2 3" xfId="236"/>
    <cellStyle name="Énfasis2 4" xfId="237"/>
    <cellStyle name="Énfasis2 5" xfId="238"/>
    <cellStyle name="Énfasis2 6" xfId="239"/>
    <cellStyle name="Énfasis2 7" xfId="240"/>
    <cellStyle name="Énfasis2 8" xfId="241"/>
    <cellStyle name="Énfasis2 9" xfId="242"/>
    <cellStyle name="Énfasis3" xfId="243"/>
    <cellStyle name="Énfasis3 2" xfId="244"/>
    <cellStyle name="Énfasis3 3" xfId="245"/>
    <cellStyle name="Énfasis3 4" xfId="246"/>
    <cellStyle name="Énfasis3 5" xfId="247"/>
    <cellStyle name="Énfasis3 6" xfId="248"/>
    <cellStyle name="Énfasis3 7" xfId="249"/>
    <cellStyle name="Énfasis3 8" xfId="250"/>
    <cellStyle name="Énfasis3 9" xfId="251"/>
    <cellStyle name="Énfasis4" xfId="252"/>
    <cellStyle name="Énfasis4 2" xfId="253"/>
    <cellStyle name="Énfasis4 3" xfId="254"/>
    <cellStyle name="Énfasis4 4" xfId="255"/>
    <cellStyle name="Énfasis4 5" xfId="256"/>
    <cellStyle name="Énfasis4 6" xfId="257"/>
    <cellStyle name="Énfasis4 7" xfId="258"/>
    <cellStyle name="Énfasis4 8" xfId="259"/>
    <cellStyle name="Énfasis4 9" xfId="260"/>
    <cellStyle name="Énfasis5" xfId="261"/>
    <cellStyle name="Énfasis5 2" xfId="262"/>
    <cellStyle name="Énfasis5 3" xfId="263"/>
    <cellStyle name="Énfasis5 4" xfId="264"/>
    <cellStyle name="Énfasis5 5" xfId="265"/>
    <cellStyle name="Énfasis5 6" xfId="266"/>
    <cellStyle name="Énfasis5 7" xfId="267"/>
    <cellStyle name="Énfasis5 8" xfId="268"/>
    <cellStyle name="Énfasis5 9" xfId="269"/>
    <cellStyle name="Énfasis6" xfId="270"/>
    <cellStyle name="Énfasis6 2" xfId="271"/>
    <cellStyle name="Énfasis6 3" xfId="272"/>
    <cellStyle name="Énfasis6 4" xfId="273"/>
    <cellStyle name="Énfasis6 5" xfId="274"/>
    <cellStyle name="Énfasis6 6" xfId="275"/>
    <cellStyle name="Énfasis6 7" xfId="276"/>
    <cellStyle name="Énfasis6 8" xfId="277"/>
    <cellStyle name="Énfasis6 9" xfId="278"/>
    <cellStyle name="Entrada" xfId="279"/>
    <cellStyle name="Entrada 2" xfId="280"/>
    <cellStyle name="Entrada 3" xfId="281"/>
    <cellStyle name="Entrada 4" xfId="282"/>
    <cellStyle name="Entrada 5" xfId="283"/>
    <cellStyle name="Entrada 6" xfId="284"/>
    <cellStyle name="Entrada 7" xfId="285"/>
    <cellStyle name="Entrada 8" xfId="286"/>
    <cellStyle name="Entrada 9" xfId="287"/>
    <cellStyle name="Euro" xfId="288"/>
    <cellStyle name="Hyperlink" xfId="289"/>
    <cellStyle name="Followed Hyperlink" xfId="290"/>
    <cellStyle name="Incorrecto" xfId="291"/>
    <cellStyle name="Incorrecto 2" xfId="292"/>
    <cellStyle name="Incorrecto 3" xfId="293"/>
    <cellStyle name="Incorrecto 4" xfId="294"/>
    <cellStyle name="Incorrecto 5" xfId="295"/>
    <cellStyle name="Incorrecto 6" xfId="296"/>
    <cellStyle name="Incorrecto 7" xfId="297"/>
    <cellStyle name="Incorrecto 8" xfId="298"/>
    <cellStyle name="Incorrecto 9" xfId="299"/>
    <cellStyle name="Comma" xfId="300"/>
    <cellStyle name="Comma [0]" xfId="301"/>
    <cellStyle name="Millares 2" xfId="302"/>
    <cellStyle name="Millares 3" xfId="303"/>
    <cellStyle name="Millares 4" xfId="304"/>
    <cellStyle name="Millares 4 2" xfId="305"/>
    <cellStyle name="Millares 5" xfId="306"/>
    <cellStyle name="Millares 6" xfId="307"/>
    <cellStyle name="Currency" xfId="308"/>
    <cellStyle name="Currency [0]" xfId="309"/>
    <cellStyle name="Neutral" xfId="310"/>
    <cellStyle name="Neutral 2" xfId="311"/>
    <cellStyle name="Neutral 3" xfId="312"/>
    <cellStyle name="Neutral 4" xfId="313"/>
    <cellStyle name="Neutral 5" xfId="314"/>
    <cellStyle name="Neutral 6" xfId="315"/>
    <cellStyle name="Neutral 7" xfId="316"/>
    <cellStyle name="Neutral 8" xfId="317"/>
    <cellStyle name="Neutral 9" xfId="318"/>
    <cellStyle name="Normal 10" xfId="319"/>
    <cellStyle name="Normal 11" xfId="320"/>
    <cellStyle name="Normal 12" xfId="321"/>
    <cellStyle name="Normal 2" xfId="322"/>
    <cellStyle name="Normal 2 2" xfId="323"/>
    <cellStyle name="Normal 2 3" xfId="324"/>
    <cellStyle name="Normal 2 4" xfId="325"/>
    <cellStyle name="Normal 2 5" xfId="326"/>
    <cellStyle name="Normal 3" xfId="327"/>
    <cellStyle name="Normal 3 2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tas" xfId="335"/>
    <cellStyle name="Notas 2" xfId="336"/>
    <cellStyle name="Notas 3" xfId="337"/>
    <cellStyle name="Notas 4" xfId="338"/>
    <cellStyle name="Notas 5" xfId="339"/>
    <cellStyle name="Notas 6" xfId="340"/>
    <cellStyle name="Notas 7" xfId="341"/>
    <cellStyle name="Notas 8" xfId="342"/>
    <cellStyle name="Notas 9" xfId="343"/>
    <cellStyle name="Percent" xfId="344"/>
    <cellStyle name="Porcentaje 2" xfId="345"/>
    <cellStyle name="Porcentual 2" xfId="346"/>
    <cellStyle name="Porcentual 2 2" xfId="347"/>
    <cellStyle name="Porcentual 3" xfId="348"/>
    <cellStyle name="Porcentual 4" xfId="349"/>
    <cellStyle name="Porcentual 5" xfId="350"/>
    <cellStyle name="Salida" xfId="351"/>
    <cellStyle name="Salida 2" xfId="352"/>
    <cellStyle name="Salida 3" xfId="353"/>
    <cellStyle name="Salida 4" xfId="354"/>
    <cellStyle name="Salida 5" xfId="355"/>
    <cellStyle name="Salida 6" xfId="356"/>
    <cellStyle name="Salida 7" xfId="357"/>
    <cellStyle name="Salida 8" xfId="358"/>
    <cellStyle name="Salida 9" xfId="359"/>
    <cellStyle name="Texto de advertencia" xfId="360"/>
    <cellStyle name="Texto de advertencia 2" xfId="361"/>
    <cellStyle name="Texto de advertencia 3" xfId="362"/>
    <cellStyle name="Texto de advertencia 4" xfId="363"/>
    <cellStyle name="Texto de advertencia 5" xfId="364"/>
    <cellStyle name="Texto de advertencia 6" xfId="365"/>
    <cellStyle name="Texto de advertencia 7" xfId="366"/>
    <cellStyle name="Texto de advertencia 8" xfId="367"/>
    <cellStyle name="Texto de advertencia 9" xfId="368"/>
    <cellStyle name="Texto explicativo" xfId="369"/>
    <cellStyle name="Texto explicativo 2" xfId="370"/>
    <cellStyle name="Texto explicativo 3" xfId="371"/>
    <cellStyle name="Texto explicativo 4" xfId="372"/>
    <cellStyle name="Texto explicativo 5" xfId="373"/>
    <cellStyle name="Texto explicativo 6" xfId="374"/>
    <cellStyle name="Texto explicativo 7" xfId="375"/>
    <cellStyle name="Texto explicativo 8" xfId="376"/>
    <cellStyle name="Texto explicativo 9" xfId="377"/>
    <cellStyle name="Título" xfId="378"/>
    <cellStyle name="Título 1 2" xfId="379"/>
    <cellStyle name="Título 1 3" xfId="380"/>
    <cellStyle name="Título 1 4" xfId="381"/>
    <cellStyle name="Título 1 5" xfId="382"/>
    <cellStyle name="Título 1 6" xfId="383"/>
    <cellStyle name="Título 1 7" xfId="384"/>
    <cellStyle name="Título 1 8" xfId="385"/>
    <cellStyle name="Título 1 9" xfId="386"/>
    <cellStyle name="Título 10" xfId="387"/>
    <cellStyle name="Título 11" xfId="388"/>
    <cellStyle name="Título 2" xfId="389"/>
    <cellStyle name="Título 2 2" xfId="390"/>
    <cellStyle name="Título 2 3" xfId="391"/>
    <cellStyle name="Título 2 4" xfId="392"/>
    <cellStyle name="Título 2 5" xfId="393"/>
    <cellStyle name="Título 2 6" xfId="394"/>
    <cellStyle name="Título 2 7" xfId="395"/>
    <cellStyle name="Título 2 8" xfId="396"/>
    <cellStyle name="Título 2 9" xfId="397"/>
    <cellStyle name="Título 3" xfId="398"/>
    <cellStyle name="Título 3 2" xfId="399"/>
    <cellStyle name="Título 3 3" xfId="400"/>
    <cellStyle name="Título 3 4" xfId="401"/>
    <cellStyle name="Título 3 5" xfId="402"/>
    <cellStyle name="Título 3 6" xfId="403"/>
    <cellStyle name="Título 3 7" xfId="404"/>
    <cellStyle name="Título 3 8" xfId="405"/>
    <cellStyle name="Título 3 9" xfId="406"/>
    <cellStyle name="Título 4" xfId="407"/>
    <cellStyle name="Título 5" xfId="408"/>
    <cellStyle name="Título 6" xfId="409"/>
    <cellStyle name="Título 7" xfId="410"/>
    <cellStyle name="Título 8" xfId="411"/>
    <cellStyle name="Título 9" xfId="412"/>
    <cellStyle name="Total" xfId="413"/>
    <cellStyle name="Total 2" xfId="414"/>
    <cellStyle name="Total 3" xfId="415"/>
    <cellStyle name="Total 4" xfId="416"/>
    <cellStyle name="Total 5" xfId="417"/>
    <cellStyle name="Total 6" xfId="418"/>
    <cellStyle name="Total 7" xfId="419"/>
    <cellStyle name="Total 8" xfId="420"/>
    <cellStyle name="Total 9" xfId="4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3"/>
          <c:y val="0.09775"/>
          <c:w val="0.491"/>
          <c:h val="0.793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Externa</c:v>
                </c:pt>
                <c:pt idx="1">
                  <c:v>Interna</c:v>
                </c:pt>
              </c:strCache>
            </c:strRef>
          </c:cat>
          <c:val>
            <c:numRef>
              <c:f>Resumen!$C$13:$C$14</c:f>
              <c:numCache>
                <c:ptCount val="2"/>
                <c:pt idx="0">
                  <c:v>7473.773917119999</c:v>
                </c:pt>
                <c:pt idx="1">
                  <c:v>2045.5234255300002</c:v>
                </c:pt>
              </c:numCache>
            </c:numRef>
          </c:val>
        </c:ser>
        <c:firstSliceAng val="33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175"/>
          <c:y val="0.09725"/>
          <c:w val="0.49375"/>
          <c:h val="0.79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Resumen!$B$30:$B$31</c:f>
              <c:strCache>
                <c:ptCount val="2"/>
                <c:pt idx="0">
                  <c:v>Financieras</c:v>
                </c:pt>
                <c:pt idx="1">
                  <c:v>No Financieras</c:v>
                </c:pt>
              </c:strCache>
            </c:strRef>
          </c:cat>
          <c:val>
            <c:numRef>
              <c:f>Resumen!$C$30:$C$31</c:f>
              <c:numCache>
                <c:ptCount val="2"/>
                <c:pt idx="0">
                  <c:v>4077.92867836</c:v>
                </c:pt>
                <c:pt idx="1">
                  <c:v>5441.368664289998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525"/>
          <c:y val="0.09675"/>
          <c:w val="0.50225"/>
          <c:h val="0.794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8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Resumen!$G$30:$G$31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Resumen!$H$30:$H$31</c:f>
              <c:numCache>
                <c:ptCount val="2"/>
                <c:pt idx="0">
                  <c:v>8821.113689689999</c:v>
                </c:pt>
                <c:pt idx="1">
                  <c:v>698.18365296</c:v>
                </c:pt>
              </c:numCache>
            </c:numRef>
          </c:val>
        </c:ser>
        <c:firstSliceAng val="9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"/>
          <c:y val="0.09725"/>
          <c:w val="0.49725"/>
          <c:h val="0.793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Resumen!$H$13:$H$14</c:f>
              <c:numCache>
                <c:ptCount val="2"/>
                <c:pt idx="0">
                  <c:v>3671.3480806</c:v>
                </c:pt>
                <c:pt idx="1">
                  <c:v>5847.9492620500005</c:v>
                </c:pt>
              </c:numCache>
            </c:numRef>
          </c:val>
        </c:ser>
        <c:firstSliceAng val="17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125"/>
          <c:y val="0.182"/>
          <c:w val="0.50825"/>
          <c:h val="0.813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3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6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Resumen!$B$20:$B$24</c:f>
              <c:strCache>
                <c:ptCount val="5"/>
                <c:pt idx="0">
                  <c:v>Bonos</c:v>
                </c:pt>
                <c:pt idx="1">
                  <c:v>Banca Comercial</c:v>
                </c:pt>
                <c:pt idx="2">
                  <c:v>Ministerio de Economía y Finanzas</c:v>
                </c:pt>
                <c:pt idx="3">
                  <c:v>Banco Estatal Nacional</c:v>
                </c:pt>
                <c:pt idx="4">
                  <c:v>Otras Fuentes</c:v>
                </c:pt>
              </c:strCache>
            </c:strRef>
          </c:cat>
          <c:val>
            <c:numRef>
              <c:f>Resumen!$C$20:$C$24</c:f>
              <c:numCache>
                <c:ptCount val="5"/>
                <c:pt idx="0">
                  <c:v>5847.9492620500005</c:v>
                </c:pt>
                <c:pt idx="1">
                  <c:v>2140.2935082400004</c:v>
                </c:pt>
                <c:pt idx="2">
                  <c:v>483.32381194</c:v>
                </c:pt>
                <c:pt idx="3">
                  <c:v>525.43228854</c:v>
                </c:pt>
                <c:pt idx="4">
                  <c:v>522.29847188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625"/>
          <c:y val="0.1005"/>
          <c:w val="0.503"/>
          <c:h val="0.791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4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3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Resumen!$G$20:$G$23</c:f>
              <c:strCache>
                <c:ptCount val="4"/>
                <c:pt idx="0">
                  <c:v>US Dólares</c:v>
                </c:pt>
                <c:pt idx="1">
                  <c:v>Soles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Resumen!$H$20:$H$23</c:f>
              <c:numCache>
                <c:ptCount val="4"/>
                <c:pt idx="0">
                  <c:v>7093.004468149999</c:v>
                </c:pt>
                <c:pt idx="1">
                  <c:v>1996.44184353</c:v>
                </c:pt>
                <c:pt idx="2">
                  <c:v>164.29383453</c:v>
                </c:pt>
                <c:pt idx="3">
                  <c:v>265.55719644</c:v>
                </c:pt>
              </c:numCache>
            </c:numRef>
          </c:val>
        </c:ser>
        <c:firstSliceAng val="14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725"/>
          <c:y val="0.136"/>
          <c:w val="0.776"/>
          <c:h val="0.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'DEP-C1'!$B$15</c:f>
              <c:strCache>
                <c:ptCount val="1"/>
                <c:pt idx="0">
                  <c:v>Deuda Interna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'DEP-C1'!$C$12:$AW$13</c:f>
              <c:multiLvlStrCache/>
            </c:multiLvlStrRef>
          </c:cat>
          <c:val>
            <c:numRef>
              <c:f>'DEP-C1'!$C$15:$AW$15</c:f>
              <c:numCache/>
            </c:numRef>
          </c:val>
        </c:ser>
        <c:ser>
          <c:idx val="2"/>
          <c:order val="1"/>
          <c:tx>
            <c:strRef>
              <c:f>'DEP-C1'!$B$16</c:f>
              <c:strCache>
                <c:ptCount val="1"/>
                <c:pt idx="0">
                  <c:v>Deuda Externa</c:v>
                </c:pt>
              </c:strCache>
            </c:strRef>
          </c:tx>
          <c:spPr>
            <a:gradFill rotWithShape="1">
              <a:gsLst>
                <a:gs pos="0">
                  <a:srgbClr val="769BA9"/>
                </a:gs>
                <a:gs pos="80000">
                  <a:srgbClr val="9CCBDD"/>
                </a:gs>
                <a:gs pos="100000">
                  <a:srgbClr val="9BCD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'DEP-C1'!$C$12:$AW$13</c:f>
              <c:multiLvlStrCache/>
            </c:multiLvlStrRef>
          </c:cat>
          <c:val>
            <c:numRef>
              <c:f>'DEP-C1'!$C$16:$AW$16</c:f>
              <c:numCache/>
            </c:numRef>
          </c:val>
        </c:ser>
        <c:axId val="29836777"/>
        <c:axId val="95538"/>
      </c:barChart>
      <c:catAx>
        <c:axId val="29836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538"/>
        <c:crosses val="autoZero"/>
        <c:auto val="1"/>
        <c:lblOffset val="100"/>
        <c:tickLblSkip val="1"/>
        <c:noMultiLvlLbl val="0"/>
      </c:catAx>
      <c:valAx>
        <c:axId val="955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367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25"/>
          <c:y val="0.39375"/>
          <c:w val="0.1927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0112022.xls#Indice!B6" /><Relationship Id="rId3" Type="http://schemas.openxmlformats.org/officeDocument/2006/relationships/hyperlink" Target="#Reporte_Deuda_Empresas_SG_30112022.xls#Indice!B6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0112022.xls#Indice!B6" /><Relationship Id="rId3" Type="http://schemas.openxmlformats.org/officeDocument/2006/relationships/hyperlink" Target="#Reporte_Deuda_Empresas_SG_30112022.xls#Indice!B6" /><Relationship Id="rId4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0112022.xls#Indice!B6" /><Relationship Id="rId3" Type="http://schemas.openxmlformats.org/officeDocument/2006/relationships/hyperlink" Target="#Reporte_Deuda_Empresas_SG_30112022.xls#Indice!B6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0112022.xls#Indice!B6" /><Relationship Id="rId3" Type="http://schemas.openxmlformats.org/officeDocument/2006/relationships/hyperlink" Target="#Reporte_Deuda_Empresas_SG_30112022.xls#Indice!B6" /><Relationship Id="rId4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0112022.xls#Indice!B6" /><Relationship Id="rId3" Type="http://schemas.openxmlformats.org/officeDocument/2006/relationships/hyperlink" Target="#Reporte_Deuda_Empresas_SG_30112022.xls#Indice!B6" /><Relationship Id="rId4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jpeg" /><Relationship Id="rId8" Type="http://schemas.openxmlformats.org/officeDocument/2006/relationships/hyperlink" Target="#Reporte_Deuda_Empresas_SG_30112022.xls#Indice!B6" /><Relationship Id="rId9" Type="http://schemas.openxmlformats.org/officeDocument/2006/relationships/hyperlink" Target="#Reporte_Deuda_Empresas_SG_30112022.xls#Indice!B6" /><Relationship Id="rId10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0112022.xls#Indice!B6" /><Relationship Id="rId4" Type="http://schemas.openxmlformats.org/officeDocument/2006/relationships/hyperlink" Target="#Reporte_Deuda_Empresas_SG_30112022.xls#Indice!B6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0112022.xls#Indice!B6" /><Relationship Id="rId3" Type="http://schemas.openxmlformats.org/officeDocument/2006/relationships/hyperlink" Target="#Reporte_Deuda_Empresas_SG_30112022.xls#Indice!B6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0112022.xls#Indice!B6" /><Relationship Id="rId3" Type="http://schemas.openxmlformats.org/officeDocument/2006/relationships/hyperlink" Target="#Reporte_Deuda_Empresas_SG_30112022.xls#Indice!B6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0112022.xls#Indice!B6" /><Relationship Id="rId3" Type="http://schemas.openxmlformats.org/officeDocument/2006/relationships/hyperlink" Target="#Reporte_Deuda_Empresas_SG_30112022.xls#Indice!B6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0112022.xls#Indice!B6" /><Relationship Id="rId3" Type="http://schemas.openxmlformats.org/officeDocument/2006/relationships/hyperlink" Target="#Reporte_Deuda_Empresas_SG_30112022.xls#Indice!B6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38100</xdr:rowOff>
    </xdr:from>
    <xdr:to>
      <xdr:col>6</xdr:col>
      <xdr:colOff>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5305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6191250</xdr:colOff>
      <xdr:row>0</xdr:row>
      <xdr:rowOff>152400</xdr:rowOff>
    </xdr:from>
    <xdr:to>
      <xdr:col>1</xdr:col>
      <xdr:colOff>6591300</xdr:colOff>
      <xdr:row>3</xdr:row>
      <xdr:rowOff>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152400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6124575</xdr:colOff>
      <xdr:row>3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38100"/>
          <a:ext cx="6143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666750</xdr:colOff>
      <xdr:row>0</xdr:row>
      <xdr:rowOff>114300</xdr:rowOff>
    </xdr:from>
    <xdr:to>
      <xdr:col>3</xdr:col>
      <xdr:colOff>1066800</xdr:colOff>
      <xdr:row>1</xdr:row>
      <xdr:rowOff>200025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114300"/>
          <a:ext cx="4000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3</xdr:col>
      <xdr:colOff>590550</xdr:colOff>
      <xdr:row>2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19050"/>
          <a:ext cx="5772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5534025</xdr:colOff>
      <xdr:row>0</xdr:row>
      <xdr:rowOff>114300</xdr:rowOff>
    </xdr:from>
    <xdr:to>
      <xdr:col>1</xdr:col>
      <xdr:colOff>5886450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14300"/>
          <a:ext cx="35242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38100</xdr:rowOff>
    </xdr:from>
    <xdr:to>
      <xdr:col>1</xdr:col>
      <xdr:colOff>5467350</xdr:colOff>
      <xdr:row>2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38100"/>
          <a:ext cx="5467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114300</xdr:rowOff>
    </xdr:from>
    <xdr:to>
      <xdr:col>6</xdr:col>
      <xdr:colOff>381000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14300"/>
          <a:ext cx="3619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19050</xdr:rowOff>
    </xdr:from>
    <xdr:to>
      <xdr:col>5</xdr:col>
      <xdr:colOff>1466850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19050"/>
          <a:ext cx="5267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0</xdr:row>
      <xdr:rowOff>85725</xdr:rowOff>
    </xdr:from>
    <xdr:to>
      <xdr:col>6</xdr:col>
      <xdr:colOff>390525</xdr:colOff>
      <xdr:row>1</xdr:row>
      <xdr:rowOff>190500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85725"/>
          <a:ext cx="3619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257175</xdr:colOff>
      <xdr:row>2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0"/>
          <a:ext cx="522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28575</xdr:rowOff>
    </xdr:from>
    <xdr:to>
      <xdr:col>4</xdr:col>
      <xdr:colOff>0</xdr:colOff>
      <xdr:row>25</xdr:row>
      <xdr:rowOff>114300</xdr:rowOff>
    </xdr:to>
    <xdr:graphicFrame>
      <xdr:nvGraphicFramePr>
        <xdr:cNvPr id="1" name="2 Gráfico"/>
        <xdr:cNvGraphicFramePr/>
      </xdr:nvGraphicFramePr>
      <xdr:xfrm>
        <a:off x="190500" y="2324100"/>
        <a:ext cx="41148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48</xdr:row>
      <xdr:rowOff>38100</xdr:rowOff>
    </xdr:from>
    <xdr:to>
      <xdr:col>4</xdr:col>
      <xdr:colOff>0</xdr:colOff>
      <xdr:row>63</xdr:row>
      <xdr:rowOff>152400</xdr:rowOff>
    </xdr:to>
    <xdr:graphicFrame>
      <xdr:nvGraphicFramePr>
        <xdr:cNvPr id="2" name="1 Gráfico"/>
        <xdr:cNvGraphicFramePr/>
      </xdr:nvGraphicFramePr>
      <xdr:xfrm>
        <a:off x="161925" y="8582025"/>
        <a:ext cx="41433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466725</xdr:colOff>
      <xdr:row>48</xdr:row>
      <xdr:rowOff>9525</xdr:rowOff>
    </xdr:from>
    <xdr:to>
      <xdr:col>7</xdr:col>
      <xdr:colOff>1362075</xdr:colOff>
      <xdr:row>63</xdr:row>
      <xdr:rowOff>152400</xdr:rowOff>
    </xdr:to>
    <xdr:graphicFrame>
      <xdr:nvGraphicFramePr>
        <xdr:cNvPr id="3" name="1 Gráfico"/>
        <xdr:cNvGraphicFramePr/>
      </xdr:nvGraphicFramePr>
      <xdr:xfrm>
        <a:off x="4772025" y="8553450"/>
        <a:ext cx="41243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</xdr:colOff>
      <xdr:row>10</xdr:row>
      <xdr:rowOff>28575</xdr:rowOff>
    </xdr:from>
    <xdr:to>
      <xdr:col>7</xdr:col>
      <xdr:colOff>1371600</xdr:colOff>
      <xdr:row>25</xdr:row>
      <xdr:rowOff>133350</xdr:rowOff>
    </xdr:to>
    <xdr:graphicFrame>
      <xdr:nvGraphicFramePr>
        <xdr:cNvPr id="4" name="2 Gráfico"/>
        <xdr:cNvGraphicFramePr/>
      </xdr:nvGraphicFramePr>
      <xdr:xfrm>
        <a:off x="4810125" y="2324100"/>
        <a:ext cx="4095750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28</xdr:row>
      <xdr:rowOff>161925</xdr:rowOff>
    </xdr:from>
    <xdr:to>
      <xdr:col>4</xdr:col>
      <xdr:colOff>9525</xdr:colOff>
      <xdr:row>44</xdr:row>
      <xdr:rowOff>114300</xdr:rowOff>
    </xdr:to>
    <xdr:graphicFrame>
      <xdr:nvGraphicFramePr>
        <xdr:cNvPr id="5" name="1 Gráfico"/>
        <xdr:cNvGraphicFramePr/>
      </xdr:nvGraphicFramePr>
      <xdr:xfrm>
        <a:off x="171450" y="5419725"/>
        <a:ext cx="4143375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28</xdr:row>
      <xdr:rowOff>161925</xdr:rowOff>
    </xdr:from>
    <xdr:to>
      <xdr:col>7</xdr:col>
      <xdr:colOff>1362075</xdr:colOff>
      <xdr:row>44</xdr:row>
      <xdr:rowOff>142875</xdr:rowOff>
    </xdr:to>
    <xdr:graphicFrame>
      <xdr:nvGraphicFramePr>
        <xdr:cNvPr id="6" name="1 Gráfico"/>
        <xdr:cNvGraphicFramePr/>
      </xdr:nvGraphicFramePr>
      <xdr:xfrm>
        <a:off x="4772025" y="5419725"/>
        <a:ext cx="412432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5</xdr:col>
      <xdr:colOff>1133475</xdr:colOff>
      <xdr:row>0</xdr:row>
      <xdr:rowOff>114300</xdr:rowOff>
    </xdr:from>
    <xdr:to>
      <xdr:col>6</xdr:col>
      <xdr:colOff>161925</xdr:colOff>
      <xdr:row>2</xdr:row>
      <xdr:rowOff>76200</xdr:rowOff>
    </xdr:to>
    <xdr:pic>
      <xdr:nvPicPr>
        <xdr:cNvPr id="7" name="Picture 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0" y="114300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5</xdr:col>
      <xdr:colOff>1057275</xdr:colOff>
      <xdr:row>2</xdr:row>
      <xdr:rowOff>104775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1450" y="38100"/>
          <a:ext cx="5657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2085975</xdr:colOff>
      <xdr:row>21</xdr:row>
      <xdr:rowOff>85725</xdr:rowOff>
    </xdr:from>
    <xdr:to>
      <xdr:col>37</xdr:col>
      <xdr:colOff>9525</xdr:colOff>
      <xdr:row>48</xdr:row>
      <xdr:rowOff>66675</xdr:rowOff>
    </xdr:to>
    <xdr:graphicFrame>
      <xdr:nvGraphicFramePr>
        <xdr:cNvPr id="1" name="7 Gráfico"/>
        <xdr:cNvGraphicFramePr/>
      </xdr:nvGraphicFramePr>
      <xdr:xfrm>
        <a:off x="2371725" y="4086225"/>
        <a:ext cx="106775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17</xdr:col>
      <xdr:colOff>200025</xdr:colOff>
      <xdr:row>0</xdr:row>
      <xdr:rowOff>133350</xdr:rowOff>
    </xdr:from>
    <xdr:to>
      <xdr:col>17</xdr:col>
      <xdr:colOff>590550</xdr:colOff>
      <xdr:row>2</xdr:row>
      <xdr:rowOff>114300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133350"/>
          <a:ext cx="3905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17</xdr:col>
      <xdr:colOff>104775</xdr:colOff>
      <xdr:row>2</xdr:row>
      <xdr:rowOff>114300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" y="38100"/>
          <a:ext cx="545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114300</xdr:rowOff>
    </xdr:from>
    <xdr:to>
      <xdr:col>4</xdr:col>
      <xdr:colOff>95250</xdr:colOff>
      <xdr:row>2</xdr:row>
      <xdr:rowOff>142875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14300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3</xdr:col>
      <xdr:colOff>923925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8100"/>
          <a:ext cx="5210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0</xdr:row>
      <xdr:rowOff>133350</xdr:rowOff>
    </xdr:from>
    <xdr:to>
      <xdr:col>3</xdr:col>
      <xdr:colOff>1057275</xdr:colOff>
      <xdr:row>2</xdr:row>
      <xdr:rowOff>142875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33350"/>
          <a:ext cx="3810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609600</xdr:colOff>
      <xdr:row>3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38100"/>
          <a:ext cx="5648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104775</xdr:rowOff>
    </xdr:from>
    <xdr:to>
      <xdr:col>2</xdr:col>
      <xdr:colOff>1095375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1047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2</xdr:col>
      <xdr:colOff>638175</xdr:colOff>
      <xdr:row>2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28575"/>
          <a:ext cx="5524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0</xdr:row>
      <xdr:rowOff>114300</xdr:rowOff>
    </xdr:from>
    <xdr:to>
      <xdr:col>3</xdr:col>
      <xdr:colOff>942975</xdr:colOff>
      <xdr:row>2</xdr:row>
      <xdr:rowOff>133350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14300"/>
          <a:ext cx="3905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3</xdr:col>
      <xdr:colOff>476250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8100"/>
          <a:ext cx="526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f.gob.pe/contenidos/deuda_publ/cuadros/set2012/Jpisconte/Mis%20documentos/FLUJOS-ESTADISTICOS/2000/3%20FLUJO%20AL%2030.09.2000/PROYEC%20ANUAL%20Y%20SALDOS%20AL%20300900%20D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Documents%20and%20Settings\wapaza\Escritorio\DSG_HIST_ADEUDADO_AN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_Walter%20Apaza\CAS\Saldos%20adeudados\2011\3.%20Marzo\Cuadros%20boletin%20deuda%2031.12.201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mef.gob.pe/DOCUME~1/cmaguina/CONFIG~1/Temp/_Consultor/Consultoria%20DNEP%20Walter/Informes%20Pagos/2009/Informe%2011/Trimestre%20III/BASE%20DEUDA%20SIN%20GARANTIA%2009-2009%20SIN%20C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lle"/>
      <sheetName val="Hoja4"/>
      <sheetName val="DSG_HIST_ADEUDADO"/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nam"/>
      <sheetName val="Por entidad"/>
      <sheetName val="Compara"/>
      <sheetName val="Ev-1"/>
      <sheetName val="Gpo Financ"/>
      <sheetName val="Acreed"/>
      <sheetName val="Plazo"/>
      <sheetName val="Moned"/>
      <sheetName val="Tipo Deuda"/>
      <sheetName val="Tipo Emp"/>
      <sheetName val="Gpo Emp"/>
      <sheetName val="Deudor"/>
      <sheetName val="bas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2017-1%20FLUJO%20DE%20DEUDA%20AL%2031%2001%202017/Reporte_Deuda_Empesas_SG_31012017.xls#'DEP-C1'!B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3"/>
  <sheetViews>
    <sheetView showGridLines="0" tabSelected="1" zoomScale="80" zoomScaleNormal="80" zoomScalePageLayoutView="0" workbookViewId="0" topLeftCell="A1">
      <selection activeCell="B6" sqref="B6:G6"/>
    </sheetView>
  </sheetViews>
  <sheetFormatPr defaultColWidth="11.421875" defaultRowHeight="12.75"/>
  <cols>
    <col min="1" max="1" width="4.28125" style="6" customWidth="1"/>
    <col min="2" max="2" width="11.421875" style="6" customWidth="1"/>
    <col min="3" max="3" width="3.140625" style="6" customWidth="1"/>
    <col min="4" max="4" width="29.57421875" style="6" customWidth="1"/>
    <col min="5" max="5" width="19.7109375" style="6" customWidth="1"/>
    <col min="6" max="6" width="15.7109375" style="6" customWidth="1"/>
    <col min="7" max="7" width="12.8515625" style="6" customWidth="1"/>
    <col min="8" max="16384" width="11.421875" style="6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2:4" s="4" customFormat="1" ht="11.25" customHeight="1">
      <c r="B4" s="130"/>
      <c r="C4" s="130"/>
      <c r="D4" s="221"/>
    </row>
    <row r="5" spans="2:4" s="4" customFormat="1" ht="12.75" customHeight="1">
      <c r="B5" s="130"/>
      <c r="C5" s="130"/>
      <c r="D5" s="130"/>
    </row>
    <row r="6" spans="2:7" s="4" customFormat="1" ht="24.75" customHeight="1">
      <c r="B6" s="544" t="str">
        <f>+Portada!$B$6</f>
        <v>DEUDA DE LAS EMPRESAS PÚBLICAS</v>
      </c>
      <c r="C6" s="544"/>
      <c r="D6" s="544"/>
      <c r="E6" s="544"/>
      <c r="F6" s="544"/>
      <c r="G6" s="544"/>
    </row>
    <row r="7" spans="2:7" s="4" customFormat="1" ht="24.75" customHeight="1">
      <c r="B7" s="545" t="s">
        <v>257</v>
      </c>
      <c r="C7" s="545"/>
      <c r="D7" s="545"/>
      <c r="E7" s="545"/>
      <c r="F7" s="545"/>
      <c r="G7" s="545"/>
    </row>
    <row r="8" spans="2:5" s="4" customFormat="1" ht="15.75" customHeight="1">
      <c r="B8" s="248"/>
      <c r="C8" s="248"/>
      <c r="D8" s="501"/>
      <c r="E8" s="130"/>
    </row>
    <row r="9" spans="2:5" ht="19.5" customHeight="1">
      <c r="B9" s="86"/>
      <c r="C9" s="86"/>
      <c r="D9" s="405" t="s">
        <v>66</v>
      </c>
      <c r="E9" s="86"/>
    </row>
    <row r="10" spans="2:5" s="7" customFormat="1" ht="19.5" customHeight="1">
      <c r="B10" s="183"/>
      <c r="C10" s="183"/>
      <c r="D10" s="405" t="s">
        <v>172</v>
      </c>
      <c r="E10" s="71"/>
    </row>
    <row r="11" spans="2:5" s="7" customFormat="1" ht="19.5" customHeight="1">
      <c r="B11" s="184"/>
      <c r="C11" s="183"/>
      <c r="D11" s="405" t="s">
        <v>173</v>
      </c>
      <c r="E11" s="71"/>
    </row>
    <row r="12" spans="2:5" s="7" customFormat="1" ht="9.75" customHeight="1">
      <c r="B12" s="184"/>
      <c r="C12" s="183"/>
      <c r="D12" s="316"/>
      <c r="E12" s="71"/>
    </row>
    <row r="13" spans="2:8" s="7" customFormat="1" ht="19.5" customHeight="1">
      <c r="B13" s="183" t="s">
        <v>11</v>
      </c>
      <c r="C13" s="183" t="s">
        <v>8</v>
      </c>
      <c r="D13" s="543" t="s">
        <v>212</v>
      </c>
      <c r="E13" s="543"/>
      <c r="F13" s="543"/>
      <c r="G13" s="543"/>
      <c r="H13" s="543"/>
    </row>
    <row r="14" spans="2:6" s="7" customFormat="1" ht="19.5" customHeight="1">
      <c r="B14" s="183" t="s">
        <v>12</v>
      </c>
      <c r="C14" s="183" t="s">
        <v>8</v>
      </c>
      <c r="D14" s="543" t="s">
        <v>152</v>
      </c>
      <c r="E14" s="543"/>
      <c r="F14" s="543"/>
    </row>
    <row r="15" spans="2:6" s="7" customFormat="1" ht="19.5" customHeight="1">
      <c r="B15" s="183" t="s">
        <v>13</v>
      </c>
      <c r="C15" s="183" t="s">
        <v>8</v>
      </c>
      <c r="D15" s="546" t="s">
        <v>37</v>
      </c>
      <c r="E15" s="546"/>
      <c r="F15" s="546"/>
    </row>
    <row r="16" spans="2:6" s="7" customFormat="1" ht="19.5" customHeight="1">
      <c r="B16" s="183" t="s">
        <v>14</v>
      </c>
      <c r="C16" s="183" t="s">
        <v>8</v>
      </c>
      <c r="D16" s="546" t="s">
        <v>32</v>
      </c>
      <c r="E16" s="546"/>
      <c r="F16" s="546"/>
    </row>
    <row r="17" spans="2:6" s="7" customFormat="1" ht="19.5" customHeight="1">
      <c r="B17" s="183" t="s">
        <v>90</v>
      </c>
      <c r="C17" s="183" t="s">
        <v>8</v>
      </c>
      <c r="D17" s="546" t="s">
        <v>1</v>
      </c>
      <c r="E17" s="546"/>
      <c r="F17" s="546"/>
    </row>
    <row r="18" spans="2:6" s="7" customFormat="1" ht="19.5" customHeight="1">
      <c r="B18" s="183" t="s">
        <v>59</v>
      </c>
      <c r="C18" s="183" t="s">
        <v>8</v>
      </c>
      <c r="D18" s="546" t="s">
        <v>57</v>
      </c>
      <c r="E18" s="546"/>
      <c r="F18" s="546"/>
    </row>
    <row r="19" spans="2:6" s="7" customFormat="1" ht="19.5" customHeight="1">
      <c r="B19" s="183" t="s">
        <v>15</v>
      </c>
      <c r="C19" s="183" t="s">
        <v>8</v>
      </c>
      <c r="D19" s="546" t="s">
        <v>104</v>
      </c>
      <c r="E19" s="546"/>
      <c r="F19" s="546"/>
    </row>
    <row r="20" spans="2:6" s="7" customFormat="1" ht="19.5" customHeight="1">
      <c r="B20" s="183" t="s">
        <v>16</v>
      </c>
      <c r="C20" s="183" t="s">
        <v>8</v>
      </c>
      <c r="D20" s="546" t="s">
        <v>58</v>
      </c>
      <c r="E20" s="546"/>
      <c r="F20" s="546"/>
    </row>
    <row r="21" spans="2:5" ht="15">
      <c r="B21" s="86"/>
      <c r="C21" s="86"/>
      <c r="D21" s="185"/>
      <c r="E21" s="86"/>
    </row>
    <row r="22" spans="2:5" ht="12.75">
      <c r="B22" s="86"/>
      <c r="C22" s="86"/>
      <c r="D22" s="186"/>
      <c r="E22" s="86"/>
    </row>
    <row r="23" spans="2:5" ht="12.75">
      <c r="B23" s="86"/>
      <c r="C23" s="86"/>
      <c r="D23" s="186"/>
      <c r="E23" s="86"/>
    </row>
  </sheetData>
  <sheetProtection/>
  <mergeCells count="10">
    <mergeCell ref="D13:H13"/>
    <mergeCell ref="B6:G6"/>
    <mergeCell ref="B7:G7"/>
    <mergeCell ref="D20:F20"/>
    <mergeCell ref="D19:F19"/>
    <mergeCell ref="D18:F18"/>
    <mergeCell ref="D17:F17"/>
    <mergeCell ref="D16:F16"/>
    <mergeCell ref="D15:F15"/>
    <mergeCell ref="D14:F14"/>
  </mergeCells>
  <hyperlinks>
    <hyperlink ref="D10" location="Reporte_Deuda_Empresas_SG_30112022.xls#Resumen!B5" display="CUADROS RESUMEN"/>
    <hyperlink ref="D11" location="Reporte_Deuda_Empresas_SG_30112022.xls#'Resumen Gráficos'!B5" display="RESUMEN GRÁFICOS"/>
    <hyperlink ref="D14" location="'Tipo de Deuda'!A1" display="POR TIPO DE DEUDA"/>
    <hyperlink ref="D15" location="Moneda!A1" display="POR TIPO DE MONEDA"/>
    <hyperlink ref="D16" location="Acreedor!A1" display="POR TIPO DE EMPRESA Y ACREEDOR"/>
    <hyperlink ref="D17" location="GrupoDeudor!A1" display="POR GRUPO EMPRESARIAL DEL DEUDOR"/>
    <hyperlink ref="D18" location="Deudor!A1" display="POR GRUPO EMPRESARIAL DEL DEUDOR"/>
    <hyperlink ref="D20" location="'Tipo Concertación'!A1" display="POR TIPO DE CONCERTACIÓN"/>
    <hyperlink ref="D13" location="Evolucion!A1" display="EVOLUCIÓN DE LA DEUDA DE LAS EMPRESAS PÚBLICAS, 2009-2012"/>
    <hyperlink ref="D9" location="Reporte_Deuda_Empresas_SG_30112022.xls#Portada!B6" display="PORTADA"/>
    <hyperlink ref="D19" location="'Grupo Acreedor'!A1" display="POR GRUPO DEL ACREEDOR"/>
    <hyperlink ref="D14:F14" location="Reporte_Deuda_Empresas_SG_30112022.xls#'DEP-C2'!B5" display="POR TIPO DE DEUDA Y TIPO DE EMPRESA"/>
    <hyperlink ref="D16:F16" location="'DEP-C4'!B5" display="POR TIPO DE EMPRESA Y ACREEDOR"/>
    <hyperlink ref="D15:F15" location="Reporte_Deuda_Empresas_SG_30112022.xls#'DEP-C3'!B5" display="POR TIPO DE MONEDA"/>
    <hyperlink ref="D17:F17" location="Reporte_Deuda_Empresas_SG_30112022.xls#'DEP-C5'!B5" display="POR GRUPO EMPRESARIAL DEL DEUDOR"/>
    <hyperlink ref="D18:F18" location="Reporte_Deuda_Empresas_SG_30112022.xls#'DEP-C6'!B5" display="POR GRUPO EMPRESARIAL Y ENTIDAD DEUDORA"/>
    <hyperlink ref="D19:F19" location="Reporte_Deuda_Empresas_SG_30112022.xls#'DEP-C7'!B5" display="POR TIPO DE EMPRESA Y GRUPO DEL ACREEDOR "/>
    <hyperlink ref="D13:F13" r:id="rId1" display="EVOLUCIÓN DE LA DEUDA DE LAS EMPRESAS PÚBLICAS"/>
    <hyperlink ref="D13:H13" location="Reporte_Deuda_Empresas_SG_30112022.xls#'DEP-C1'!B5" display="EVOLUCIÓN DE LA DEUDA DE LAS EMPRESAS PÚBLICAS - POR TIPO DE DEUDA"/>
    <hyperlink ref="D20:F20" location="Reporte_Deuda_Empresas_SG_30112022.xls#'DEP-C8'!B5" display="POR TIPO DE CONCERTACIÓN Y TIPO DE EMPRESA"/>
  </hyperlinks>
  <printOptions horizontalCentered="1"/>
  <pageMargins left="0.7086614173228347" right="0.7086614173228347" top="0.9448818897637796" bottom="0.7480314960629921" header="0.31496062992125984" footer="0.31496062992125984"/>
  <pageSetup fitToHeight="1" fitToWidth="1" horizontalDpi="600" verticalDpi="600" orientation="portrait" paperSize="9" scale="8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81"/>
  <sheetViews>
    <sheetView showGridLines="0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8515625" style="87" customWidth="1"/>
    <col min="2" max="2" width="106.8515625" style="87" bestFit="1" customWidth="1"/>
    <col min="3" max="3" width="18.57421875" style="87" customWidth="1"/>
    <col min="4" max="5" width="20.7109375" style="87" customWidth="1"/>
    <col min="6" max="6" width="11.421875" style="86" customWidth="1"/>
    <col min="7" max="16384" width="11.421875" style="87" customWidth="1"/>
  </cols>
  <sheetData>
    <row r="1" spans="2:3" ht="12.75">
      <c r="B1" s="103"/>
      <c r="C1" s="103"/>
    </row>
    <row r="2" spans="2:3" ht="12.75">
      <c r="B2" s="103"/>
      <c r="C2" s="103"/>
    </row>
    <row r="3" spans="2:3" ht="12.75">
      <c r="B3" s="103"/>
      <c r="C3" s="103"/>
    </row>
    <row r="4" spans="2:3" ht="24.75" customHeight="1">
      <c r="B4" s="103"/>
      <c r="C4" s="103"/>
    </row>
    <row r="5" spans="2:5" ht="18">
      <c r="B5" s="129" t="s">
        <v>59</v>
      </c>
      <c r="C5" s="129"/>
      <c r="D5" s="129"/>
      <c r="E5" s="129"/>
    </row>
    <row r="6" spans="2:6" s="89" customFormat="1" ht="18.75">
      <c r="B6" s="318" t="s">
        <v>135</v>
      </c>
      <c r="C6" s="318"/>
      <c r="D6" s="318"/>
      <c r="E6" s="318"/>
      <c r="F6" s="88"/>
    </row>
    <row r="7" spans="2:6" s="89" customFormat="1" ht="18.75">
      <c r="B7" s="318" t="s">
        <v>134</v>
      </c>
      <c r="C7" s="318"/>
      <c r="D7" s="318"/>
      <c r="E7" s="263"/>
      <c r="F7" s="88"/>
    </row>
    <row r="8" spans="2:6" s="89" customFormat="1" ht="18.75">
      <c r="B8" s="342" t="s">
        <v>57</v>
      </c>
      <c r="C8" s="362"/>
      <c r="D8" s="362"/>
      <c r="E8" s="362"/>
      <c r="F8" s="88"/>
    </row>
    <row r="9" spans="2:6" s="89" customFormat="1" ht="18.75">
      <c r="B9" s="133" t="str">
        <f>+'DEP-C2'!B9</f>
        <v>Al 30 de noviembre de 2022</v>
      </c>
      <c r="C9" s="363"/>
      <c r="D9" s="268"/>
      <c r="E9" s="268"/>
      <c r="F9" s="317">
        <f>+Portada!H39</f>
        <v>3.854</v>
      </c>
    </row>
    <row r="10" spans="2:5" ht="9.75" customHeight="1">
      <c r="B10" s="622"/>
      <c r="C10" s="622"/>
      <c r="D10" s="622"/>
      <c r="E10" s="622"/>
    </row>
    <row r="11" spans="2:5" ht="18" customHeight="1">
      <c r="B11" s="620" t="s">
        <v>95</v>
      </c>
      <c r="C11" s="620" t="s">
        <v>26</v>
      </c>
      <c r="D11" s="631" t="s">
        <v>86</v>
      </c>
      <c r="E11" s="632" t="s">
        <v>163</v>
      </c>
    </row>
    <row r="12" spans="2:6" s="81" customFormat="1" ht="18" customHeight="1">
      <c r="B12" s="621"/>
      <c r="C12" s="621"/>
      <c r="D12" s="615"/>
      <c r="E12" s="633"/>
      <c r="F12" s="90"/>
    </row>
    <row r="13" spans="2:6" s="81" customFormat="1" ht="9.75" customHeight="1">
      <c r="B13" s="110"/>
      <c r="C13" s="266"/>
      <c r="D13" s="94"/>
      <c r="E13" s="269"/>
      <c r="F13" s="90"/>
    </row>
    <row r="14" spans="2:6" s="65" customFormat="1" ht="16.5" customHeight="1">
      <c r="B14" s="368" t="s">
        <v>213</v>
      </c>
      <c r="C14" s="369"/>
      <c r="D14" s="473">
        <f>SUM(D15:D26)</f>
        <v>4536410.290899999</v>
      </c>
      <c r="E14" s="380">
        <f>SUM(E15:E26)</f>
        <v>17483325.2611286</v>
      </c>
      <c r="F14" s="71"/>
    </row>
    <row r="15" spans="2:6" s="65" customFormat="1" ht="16.5" customHeight="1">
      <c r="B15" s="93" t="s">
        <v>207</v>
      </c>
      <c r="C15" s="83" t="s">
        <v>91</v>
      </c>
      <c r="D15" s="474">
        <v>2163038.8952699997</v>
      </c>
      <c r="E15" s="381">
        <f aca="true" t="shared" si="0" ref="E15:E26">ROUND(D15*$F$9,8)</f>
        <v>8336351.90237058</v>
      </c>
      <c r="F15" s="71"/>
    </row>
    <row r="16" spans="2:6" s="65" customFormat="1" ht="16.5" customHeight="1">
      <c r="B16" s="93" t="s">
        <v>168</v>
      </c>
      <c r="C16" s="83" t="s">
        <v>91</v>
      </c>
      <c r="D16" s="474">
        <v>1899766.3491599995</v>
      </c>
      <c r="E16" s="381">
        <f t="shared" si="0"/>
        <v>7321699.50966264</v>
      </c>
      <c r="F16" s="71"/>
    </row>
    <row r="17" spans="2:6" s="65" customFormat="1" ht="16.5" customHeight="1">
      <c r="B17" s="93" t="s">
        <v>205</v>
      </c>
      <c r="C17" s="83" t="s">
        <v>92</v>
      </c>
      <c r="D17" s="474">
        <v>401867.76414</v>
      </c>
      <c r="E17" s="381">
        <f t="shared" si="0"/>
        <v>1548798.36299556</v>
      </c>
      <c r="F17" s="71"/>
    </row>
    <row r="18" spans="2:6" s="65" customFormat="1" ht="16.5" customHeight="1">
      <c r="B18" s="93" t="s">
        <v>123</v>
      </c>
      <c r="C18" s="83" t="s">
        <v>91</v>
      </c>
      <c r="D18" s="474">
        <v>15123.43393</v>
      </c>
      <c r="E18" s="381">
        <f t="shared" si="0"/>
        <v>58285.71436622</v>
      </c>
      <c r="F18" s="71"/>
    </row>
    <row r="19" spans="2:6" s="65" customFormat="1" ht="16.5" customHeight="1">
      <c r="B19" s="93" t="s">
        <v>167</v>
      </c>
      <c r="C19" s="83" t="s">
        <v>92</v>
      </c>
      <c r="D19" s="474">
        <v>14658.35743</v>
      </c>
      <c r="E19" s="381">
        <f t="shared" si="0"/>
        <v>56493.30953522</v>
      </c>
      <c r="F19" s="71"/>
    </row>
    <row r="20" spans="2:6" s="65" customFormat="1" ht="16.5" customHeight="1">
      <c r="B20" s="93" t="s">
        <v>193</v>
      </c>
      <c r="C20" s="83" t="s">
        <v>92</v>
      </c>
      <c r="D20" s="474">
        <v>12328.91174</v>
      </c>
      <c r="E20" s="381">
        <f t="shared" si="0"/>
        <v>47515.62584596</v>
      </c>
      <c r="F20" s="71"/>
    </row>
    <row r="21" spans="2:6" s="65" customFormat="1" ht="16.5" customHeight="1">
      <c r="B21" s="93" t="s">
        <v>166</v>
      </c>
      <c r="C21" s="83" t="s">
        <v>92</v>
      </c>
      <c r="D21" s="474">
        <v>10814.97418</v>
      </c>
      <c r="E21" s="381">
        <f t="shared" si="0"/>
        <v>41680.91048972</v>
      </c>
      <c r="F21" s="71"/>
    </row>
    <row r="22" spans="2:6" s="65" customFormat="1" ht="16.5" customHeight="1">
      <c r="B22" s="93" t="s">
        <v>192</v>
      </c>
      <c r="C22" s="83" t="s">
        <v>92</v>
      </c>
      <c r="D22" s="474">
        <v>9642.32397</v>
      </c>
      <c r="E22" s="381">
        <f t="shared" si="0"/>
        <v>37161.51658038</v>
      </c>
      <c r="F22" s="71"/>
    </row>
    <row r="23" spans="2:6" s="65" customFormat="1" ht="16.5" customHeight="1">
      <c r="B23" s="93" t="s">
        <v>255</v>
      </c>
      <c r="C23" s="83" t="s">
        <v>92</v>
      </c>
      <c r="D23" s="474">
        <v>3892.0602000000003</v>
      </c>
      <c r="E23" s="381">
        <f t="shared" si="0"/>
        <v>15000.0000108</v>
      </c>
      <c r="F23" s="71"/>
    </row>
    <row r="24" spans="2:6" s="65" customFormat="1" ht="16.5" customHeight="1">
      <c r="B24" s="93" t="s">
        <v>233</v>
      </c>
      <c r="C24" s="83" t="s">
        <v>92</v>
      </c>
      <c r="D24" s="474">
        <v>3762.3248599999997</v>
      </c>
      <c r="E24" s="381">
        <f t="shared" si="0"/>
        <v>14500.00001044</v>
      </c>
      <c r="F24" s="71"/>
    </row>
    <row r="25" spans="2:6" s="65" customFormat="1" ht="16.5" customHeight="1">
      <c r="B25" s="66" t="s">
        <v>157</v>
      </c>
      <c r="C25" s="83" t="s">
        <v>92</v>
      </c>
      <c r="D25" s="474">
        <v>995.95466</v>
      </c>
      <c r="E25" s="381">
        <f t="shared" si="0"/>
        <v>3838.40925964</v>
      </c>
      <c r="F25" s="71"/>
    </row>
    <row r="26" spans="2:6" s="65" customFormat="1" ht="16.5" customHeight="1">
      <c r="B26" s="93" t="s">
        <v>246</v>
      </c>
      <c r="C26" s="83" t="s">
        <v>92</v>
      </c>
      <c r="D26" s="474">
        <v>518.94136</v>
      </c>
      <c r="E26" s="381">
        <f t="shared" si="0"/>
        <v>2000.00000144</v>
      </c>
      <c r="F26" s="71"/>
    </row>
    <row r="27" spans="2:6" s="65" customFormat="1" ht="12" customHeight="1">
      <c r="B27" s="93"/>
      <c r="C27" s="83"/>
      <c r="D27" s="474"/>
      <c r="E27" s="381"/>
      <c r="F27" s="71"/>
    </row>
    <row r="28" spans="2:7" s="65" customFormat="1" ht="16.5" customHeight="1">
      <c r="B28" s="368" t="s">
        <v>114</v>
      </c>
      <c r="C28" s="369"/>
      <c r="D28" s="473">
        <f>SUM(D29:D41)</f>
        <v>56925.62102</v>
      </c>
      <c r="E28" s="380">
        <f>SUM(E29:E41)</f>
        <v>219391.34341108</v>
      </c>
      <c r="F28" s="91"/>
      <c r="G28" s="91"/>
    </row>
    <row r="29" spans="2:9" s="92" customFormat="1" ht="16.5" customHeight="1">
      <c r="B29" s="93" t="s">
        <v>196</v>
      </c>
      <c r="C29" s="83" t="s">
        <v>92</v>
      </c>
      <c r="D29" s="474">
        <v>31630.08234</v>
      </c>
      <c r="E29" s="381">
        <f aca="true" t="shared" si="1" ref="E29:E41">ROUND(D29*$F$9,8)</f>
        <v>121902.33733836</v>
      </c>
      <c r="F29" s="91"/>
      <c r="G29" s="91"/>
      <c r="H29" s="65"/>
      <c r="I29" s="65"/>
    </row>
    <row r="30" spans="2:9" s="92" customFormat="1" ht="16.5" customHeight="1">
      <c r="B30" s="93" t="s">
        <v>204</v>
      </c>
      <c r="C30" s="83" t="s">
        <v>92</v>
      </c>
      <c r="D30" s="474">
        <v>4980.29564</v>
      </c>
      <c r="E30" s="381">
        <f t="shared" si="1"/>
        <v>19194.05939656</v>
      </c>
      <c r="F30" s="91"/>
      <c r="G30" s="91"/>
      <c r="H30" s="65"/>
      <c r="I30" s="65"/>
    </row>
    <row r="31" spans="2:9" s="92" customFormat="1" ht="16.5" customHeight="1">
      <c r="B31" s="93" t="s">
        <v>194</v>
      </c>
      <c r="C31" s="83" t="s">
        <v>92</v>
      </c>
      <c r="D31" s="474">
        <v>4491.74608</v>
      </c>
      <c r="E31" s="381">
        <f t="shared" si="1"/>
        <v>17311.18939232</v>
      </c>
      <c r="F31" s="91"/>
      <c r="G31" s="91"/>
      <c r="H31" s="65"/>
      <c r="I31" s="65"/>
    </row>
    <row r="32" spans="2:9" s="92" customFormat="1" ht="16.5" customHeight="1">
      <c r="B32" s="66" t="s">
        <v>202</v>
      </c>
      <c r="C32" s="83" t="s">
        <v>92</v>
      </c>
      <c r="D32" s="474">
        <v>3354.28646</v>
      </c>
      <c r="E32" s="381">
        <f t="shared" si="1"/>
        <v>12927.42001684</v>
      </c>
      <c r="F32" s="91"/>
      <c r="G32" s="91"/>
      <c r="H32" s="65"/>
      <c r="I32" s="65"/>
    </row>
    <row r="33" spans="2:9" s="92" customFormat="1" ht="16.5" customHeight="1">
      <c r="B33" s="66" t="s">
        <v>68</v>
      </c>
      <c r="C33" s="83" t="s">
        <v>92</v>
      </c>
      <c r="D33" s="474">
        <v>3028.09884</v>
      </c>
      <c r="E33" s="381">
        <f t="shared" si="1"/>
        <v>11670.29292936</v>
      </c>
      <c r="F33" s="91"/>
      <c r="G33" s="91"/>
      <c r="H33" s="65"/>
      <c r="I33" s="65"/>
    </row>
    <row r="34" spans="2:9" s="92" customFormat="1" ht="16.5" customHeight="1">
      <c r="B34" s="93" t="s">
        <v>195</v>
      </c>
      <c r="C34" s="83" t="s">
        <v>92</v>
      </c>
      <c r="D34" s="474">
        <v>2900.1906099999997</v>
      </c>
      <c r="E34" s="381">
        <f t="shared" si="1"/>
        <v>11177.33461094</v>
      </c>
      <c r="F34" s="91"/>
      <c r="G34" s="91"/>
      <c r="H34" s="65"/>
      <c r="I34" s="65"/>
    </row>
    <row r="35" spans="2:9" s="92" customFormat="1" ht="16.5" customHeight="1">
      <c r="B35" s="66" t="s">
        <v>48</v>
      </c>
      <c r="C35" s="83" t="s">
        <v>92</v>
      </c>
      <c r="D35" s="474">
        <v>1949.1740300000001</v>
      </c>
      <c r="E35" s="381">
        <f t="shared" si="1"/>
        <v>7512.11671162</v>
      </c>
      <c r="F35" s="91"/>
      <c r="G35" s="91"/>
      <c r="H35" s="65"/>
      <c r="I35" s="65"/>
    </row>
    <row r="36" spans="2:9" s="92" customFormat="1" ht="16.5" customHeight="1">
      <c r="B36" s="66" t="s">
        <v>43</v>
      </c>
      <c r="C36" s="83" t="s">
        <v>92</v>
      </c>
      <c r="D36" s="474">
        <v>1920.9208</v>
      </c>
      <c r="E36" s="381">
        <f t="shared" si="1"/>
        <v>7403.2287632</v>
      </c>
      <c r="F36" s="91"/>
      <c r="G36" s="91"/>
      <c r="H36" s="65"/>
      <c r="I36" s="65"/>
    </row>
    <row r="37" spans="2:9" s="92" customFormat="1" ht="16.5" customHeight="1">
      <c r="B37" s="66" t="s">
        <v>50</v>
      </c>
      <c r="C37" s="83" t="s">
        <v>92</v>
      </c>
      <c r="D37" s="474">
        <v>1222.04661</v>
      </c>
      <c r="E37" s="381">
        <f t="shared" si="1"/>
        <v>4709.76763494</v>
      </c>
      <c r="F37" s="91"/>
      <c r="G37" s="91"/>
      <c r="H37" s="65"/>
      <c r="I37" s="65"/>
    </row>
    <row r="38" spans="2:9" s="92" customFormat="1" ht="16.5" customHeight="1">
      <c r="B38" s="66" t="s">
        <v>42</v>
      </c>
      <c r="C38" s="83" t="s">
        <v>92</v>
      </c>
      <c r="D38" s="474">
        <v>472.22004000000004</v>
      </c>
      <c r="E38" s="381">
        <f t="shared" si="1"/>
        <v>1819.93603416</v>
      </c>
      <c r="F38" s="91"/>
      <c r="G38" s="91"/>
      <c r="H38" s="65"/>
      <c r="I38" s="65"/>
    </row>
    <row r="39" spans="2:9" s="92" customFormat="1" ht="16.5" customHeight="1">
      <c r="B39" s="66" t="s">
        <v>203</v>
      </c>
      <c r="C39" s="83" t="s">
        <v>92</v>
      </c>
      <c r="D39" s="474">
        <v>459.3902</v>
      </c>
      <c r="E39" s="381">
        <f t="shared" si="1"/>
        <v>1770.4898308</v>
      </c>
      <c r="F39" s="91"/>
      <c r="G39" s="91"/>
      <c r="H39" s="65"/>
      <c r="I39" s="65"/>
    </row>
    <row r="40" spans="2:9" s="92" customFormat="1" ht="16.5" customHeight="1">
      <c r="B40" s="66" t="s">
        <v>224</v>
      </c>
      <c r="C40" s="83" t="s">
        <v>92</v>
      </c>
      <c r="D40" s="474">
        <v>402.25689</v>
      </c>
      <c r="E40" s="381">
        <f t="shared" si="1"/>
        <v>1550.29805406</v>
      </c>
      <c r="F40" s="91"/>
      <c r="G40" s="91"/>
      <c r="H40" s="65"/>
      <c r="I40" s="65"/>
    </row>
    <row r="41" spans="2:9" s="92" customFormat="1" ht="16.5" customHeight="1">
      <c r="B41" s="66" t="s">
        <v>228</v>
      </c>
      <c r="C41" s="83" t="s">
        <v>92</v>
      </c>
      <c r="D41" s="474">
        <v>114.91248</v>
      </c>
      <c r="E41" s="381">
        <f t="shared" si="1"/>
        <v>442.87269792</v>
      </c>
      <c r="F41" s="91"/>
      <c r="G41" s="91"/>
      <c r="H41" s="65"/>
      <c r="I41" s="65"/>
    </row>
    <row r="42" spans="2:7" s="65" customFormat="1" ht="12" customHeight="1">
      <c r="B42" s="93"/>
      <c r="C42" s="83"/>
      <c r="D42" s="474"/>
      <c r="E42" s="381"/>
      <c r="F42" s="91"/>
      <c r="G42" s="91"/>
    </row>
    <row r="43" spans="2:9" s="92" customFormat="1" ht="16.5" customHeight="1">
      <c r="B43" s="368" t="s">
        <v>85</v>
      </c>
      <c r="C43" s="369"/>
      <c r="D43" s="473">
        <f>+D44</f>
        <v>4227777.77777</v>
      </c>
      <c r="E43" s="476">
        <f>+E44</f>
        <v>16293855.5555256</v>
      </c>
      <c r="F43" s="91"/>
      <c r="G43" s="91"/>
      <c r="H43" s="65"/>
      <c r="I43" s="65"/>
    </row>
    <row r="44" spans="2:9" s="92" customFormat="1" ht="16.5" customHeight="1">
      <c r="B44" s="93" t="s">
        <v>197</v>
      </c>
      <c r="C44" s="83" t="s">
        <v>92</v>
      </c>
      <c r="D44" s="474">
        <v>4227777.77777</v>
      </c>
      <c r="E44" s="381">
        <f>ROUND(D44*$F$9,8)</f>
        <v>16293855.5555256</v>
      </c>
      <c r="F44" s="91"/>
      <c r="G44" s="91"/>
      <c r="H44" s="65"/>
      <c r="I44" s="65"/>
    </row>
    <row r="45" spans="2:7" s="65" customFormat="1" ht="9.75" customHeight="1">
      <c r="B45" s="84"/>
      <c r="C45" s="85"/>
      <c r="D45" s="475"/>
      <c r="E45" s="472"/>
      <c r="F45" s="91"/>
      <c r="G45" s="443"/>
    </row>
    <row r="46" spans="2:9" s="81" customFormat="1" ht="15" customHeight="1">
      <c r="B46" s="617" t="s">
        <v>60</v>
      </c>
      <c r="C46" s="634"/>
      <c r="D46" s="636">
        <f>+D28+D14+D43</f>
        <v>8821113.68969</v>
      </c>
      <c r="E46" s="612">
        <f>+E28+E14+E43</f>
        <v>33996572.16006528</v>
      </c>
      <c r="F46" s="91"/>
      <c r="G46" s="443"/>
      <c r="H46" s="65"/>
      <c r="I46" s="65"/>
    </row>
    <row r="47" spans="2:9" s="81" customFormat="1" ht="15" customHeight="1">
      <c r="B47" s="618"/>
      <c r="C47" s="635"/>
      <c r="D47" s="637"/>
      <c r="E47" s="613"/>
      <c r="F47" s="91"/>
      <c r="G47" s="443"/>
      <c r="H47" s="65"/>
      <c r="I47" s="65"/>
    </row>
    <row r="48" spans="2:9" ht="15">
      <c r="B48" s="141"/>
      <c r="C48" s="141"/>
      <c r="D48" s="518"/>
      <c r="E48" s="518"/>
      <c r="F48" s="91"/>
      <c r="G48" s="443"/>
      <c r="H48" s="65"/>
      <c r="I48" s="65"/>
    </row>
    <row r="49" spans="2:9" ht="15">
      <c r="B49" s="141"/>
      <c r="C49" s="141"/>
      <c r="D49" s="453"/>
      <c r="E49" s="420"/>
      <c r="F49" s="91"/>
      <c r="G49" s="443"/>
      <c r="H49" s="65"/>
      <c r="I49" s="65"/>
    </row>
    <row r="50" spans="2:9" ht="15">
      <c r="B50" s="141"/>
      <c r="C50" s="141"/>
      <c r="D50" s="421"/>
      <c r="E50" s="422"/>
      <c r="F50" s="91"/>
      <c r="G50" s="443"/>
      <c r="H50" s="65"/>
      <c r="I50" s="65"/>
    </row>
    <row r="51" spans="2:9" ht="15">
      <c r="B51" s="141"/>
      <c r="C51" s="422"/>
      <c r="D51" s="421"/>
      <c r="E51" s="422"/>
      <c r="F51" s="91"/>
      <c r="G51" s="443"/>
      <c r="H51" s="65"/>
      <c r="I51" s="65"/>
    </row>
    <row r="52" spans="2:9" ht="15">
      <c r="B52" s="141"/>
      <c r="C52" s="141"/>
      <c r="D52" s="423"/>
      <c r="E52" s="423"/>
      <c r="F52" s="91"/>
      <c r="G52" s="65"/>
      <c r="H52" s="65"/>
      <c r="I52" s="65"/>
    </row>
    <row r="53" spans="2:7" ht="18">
      <c r="B53" s="364" t="s">
        <v>119</v>
      </c>
      <c r="C53" s="364"/>
      <c r="D53" s="364"/>
      <c r="E53" s="364"/>
      <c r="F53" s="419"/>
      <c r="G53" s="443"/>
    </row>
    <row r="54" spans="2:7" s="89" customFormat="1" ht="18.75">
      <c r="B54" s="365" t="s">
        <v>135</v>
      </c>
      <c r="C54" s="365"/>
      <c r="D54" s="365"/>
      <c r="E54" s="365"/>
      <c r="F54" s="419"/>
      <c r="G54" s="443"/>
    </row>
    <row r="55" spans="2:7" s="89" customFormat="1" ht="18.75">
      <c r="B55" s="365" t="s">
        <v>136</v>
      </c>
      <c r="C55" s="365"/>
      <c r="D55" s="365"/>
      <c r="E55" s="257"/>
      <c r="F55" s="419"/>
      <c r="G55" s="65"/>
    </row>
    <row r="56" spans="2:7" s="89" customFormat="1" ht="18.75">
      <c r="B56" s="367" t="s">
        <v>57</v>
      </c>
      <c r="C56" s="366"/>
      <c r="D56" s="366"/>
      <c r="E56" s="366"/>
      <c r="F56" s="419"/>
      <c r="G56" s="65"/>
    </row>
    <row r="57" spans="2:7" s="89" customFormat="1" ht="18.75">
      <c r="B57" s="133" t="str">
        <f>+B9</f>
        <v>Al 30 de noviembre de 2022</v>
      </c>
      <c r="C57" s="363"/>
      <c r="D57" s="256"/>
      <c r="E57" s="256"/>
      <c r="F57" s="419"/>
      <c r="G57" s="65"/>
    </row>
    <row r="58" spans="2:7" ht="6" customHeight="1">
      <c r="B58" s="638"/>
      <c r="C58" s="638"/>
      <c r="D58" s="638"/>
      <c r="E58" s="638"/>
      <c r="F58" s="419"/>
      <c r="G58" s="65"/>
    </row>
    <row r="59" spans="2:5" ht="18" customHeight="1">
      <c r="B59" s="620" t="s">
        <v>95</v>
      </c>
      <c r="C59" s="620" t="s">
        <v>26</v>
      </c>
      <c r="D59" s="631" t="s">
        <v>86</v>
      </c>
      <c r="E59" s="632" t="s">
        <v>163</v>
      </c>
    </row>
    <row r="60" spans="2:6" s="81" customFormat="1" ht="18" customHeight="1">
      <c r="B60" s="621"/>
      <c r="C60" s="621"/>
      <c r="D60" s="615"/>
      <c r="E60" s="633"/>
      <c r="F60" s="90"/>
    </row>
    <row r="61" spans="2:6" s="81" customFormat="1" ht="9.75" customHeight="1">
      <c r="B61" s="110"/>
      <c r="C61" s="255"/>
      <c r="D61" s="527"/>
      <c r="E61" s="140"/>
      <c r="F61" s="90"/>
    </row>
    <row r="62" spans="2:7" s="65" customFormat="1" ht="16.5" customHeight="1">
      <c r="B62" s="368" t="s">
        <v>84</v>
      </c>
      <c r="C62" s="369"/>
      <c r="D62" s="380">
        <f>SUM(D63:D70)</f>
        <v>319028.45232000004</v>
      </c>
      <c r="E62" s="470">
        <f>SUM(E63:E70)</f>
        <v>1229535.65524128</v>
      </c>
      <c r="F62" s="71"/>
      <c r="G62" s="71"/>
    </row>
    <row r="63" spans="2:7" s="65" customFormat="1" ht="16.5" customHeight="1">
      <c r="B63" s="93" t="s">
        <v>193</v>
      </c>
      <c r="C63" s="83" t="s">
        <v>92</v>
      </c>
      <c r="D63" s="381">
        <v>83376.97613000004</v>
      </c>
      <c r="E63" s="469">
        <f aca="true" t="shared" si="2" ref="E63:E70">ROUND(D63*$F$9,8)</f>
        <v>321334.86600502</v>
      </c>
      <c r="F63" s="71"/>
      <c r="G63" s="71"/>
    </row>
    <row r="64" spans="2:7" s="65" customFormat="1" ht="16.5" customHeight="1">
      <c r="B64" s="93" t="s">
        <v>249</v>
      </c>
      <c r="C64" s="83" t="s">
        <v>92</v>
      </c>
      <c r="D64" s="381">
        <v>77291.86686000001</v>
      </c>
      <c r="E64" s="469">
        <f t="shared" si="2"/>
        <v>297882.85487844</v>
      </c>
      <c r="F64" s="71"/>
      <c r="G64" s="71"/>
    </row>
    <row r="65" spans="2:7" s="65" customFormat="1" ht="16.5" customHeight="1">
      <c r="B65" s="93" t="s">
        <v>169</v>
      </c>
      <c r="C65" s="83" t="s">
        <v>92</v>
      </c>
      <c r="D65" s="381">
        <v>55574.99406000001</v>
      </c>
      <c r="E65" s="469">
        <f t="shared" si="2"/>
        <v>214186.02710724</v>
      </c>
      <c r="F65" s="71"/>
      <c r="G65" s="71"/>
    </row>
    <row r="66" spans="2:7" s="65" customFormat="1" ht="16.5" customHeight="1">
      <c r="B66" s="93" t="s">
        <v>166</v>
      </c>
      <c r="C66" s="83" t="s">
        <v>92</v>
      </c>
      <c r="D66" s="381">
        <v>27867.15101</v>
      </c>
      <c r="E66" s="469">
        <f t="shared" si="2"/>
        <v>107399.99999254</v>
      </c>
      <c r="F66" s="71"/>
      <c r="G66" s="71"/>
    </row>
    <row r="67" spans="2:7" s="65" customFormat="1" ht="16.5" customHeight="1">
      <c r="B67" s="93" t="s">
        <v>214</v>
      </c>
      <c r="C67" s="83" t="s">
        <v>92</v>
      </c>
      <c r="D67" s="381">
        <v>26391.69424999999</v>
      </c>
      <c r="E67" s="469">
        <f t="shared" si="2"/>
        <v>101713.5896395</v>
      </c>
      <c r="F67" s="71"/>
      <c r="G67" s="71"/>
    </row>
    <row r="68" spans="2:7" s="65" customFormat="1" ht="16.5" customHeight="1">
      <c r="B68" s="93" t="s">
        <v>191</v>
      </c>
      <c r="C68" s="83" t="s">
        <v>92</v>
      </c>
      <c r="D68" s="381">
        <v>20757.65438</v>
      </c>
      <c r="E68" s="469">
        <f t="shared" si="2"/>
        <v>79999.99998052</v>
      </c>
      <c r="F68" s="71"/>
      <c r="G68" s="71"/>
    </row>
    <row r="69" spans="2:7" s="65" customFormat="1" ht="16.5" customHeight="1">
      <c r="B69" s="93" t="s">
        <v>226</v>
      </c>
      <c r="C69" s="83" t="s">
        <v>92</v>
      </c>
      <c r="D69" s="381">
        <v>19495.81444</v>
      </c>
      <c r="E69" s="469">
        <f t="shared" si="2"/>
        <v>75136.86885176</v>
      </c>
      <c r="F69" s="71"/>
      <c r="G69" s="71"/>
    </row>
    <row r="70" spans="2:7" s="65" customFormat="1" ht="16.5" customHeight="1">
      <c r="B70" s="93" t="s">
        <v>236</v>
      </c>
      <c r="C70" s="83" t="s">
        <v>92</v>
      </c>
      <c r="D70" s="381">
        <v>8272.30119</v>
      </c>
      <c r="E70" s="469">
        <f t="shared" si="2"/>
        <v>31881.44878626</v>
      </c>
      <c r="F70" s="71"/>
      <c r="G70" s="71"/>
    </row>
    <row r="71" spans="2:7" s="65" customFormat="1" ht="12" customHeight="1">
      <c r="B71" s="70"/>
      <c r="C71" s="72"/>
      <c r="D71" s="388"/>
      <c r="E71" s="468"/>
      <c r="F71" s="71"/>
      <c r="G71" s="71"/>
    </row>
    <row r="72" spans="2:7" s="92" customFormat="1" ht="16.5" customHeight="1">
      <c r="B72" s="368" t="s">
        <v>158</v>
      </c>
      <c r="C72" s="72"/>
      <c r="D72" s="380">
        <f>+D73</f>
        <v>379155.20064</v>
      </c>
      <c r="E72" s="470">
        <f>+E73</f>
        <v>1461264.14326656</v>
      </c>
      <c r="F72" s="71"/>
      <c r="G72" s="443"/>
    </row>
    <row r="73" spans="2:7" s="92" customFormat="1" ht="16.5" customHeight="1">
      <c r="B73" s="93" t="s">
        <v>197</v>
      </c>
      <c r="C73" s="83" t="s">
        <v>92</v>
      </c>
      <c r="D73" s="381">
        <v>379155.20064</v>
      </c>
      <c r="E73" s="469">
        <f>ROUND(D73*$F$9,8)</f>
        <v>1461264.14326656</v>
      </c>
      <c r="F73" s="71"/>
      <c r="G73" s="443"/>
    </row>
    <row r="74" spans="2:7" s="65" customFormat="1" ht="9.75" customHeight="1">
      <c r="B74" s="84"/>
      <c r="C74" s="85"/>
      <c r="D74" s="472"/>
      <c r="E74" s="530"/>
      <c r="F74" s="71"/>
      <c r="G74" s="443"/>
    </row>
    <row r="75" spans="2:7" s="81" customFormat="1" ht="15" customHeight="1">
      <c r="B75" s="617" t="s">
        <v>60</v>
      </c>
      <c r="C75" s="634"/>
      <c r="D75" s="636">
        <f>+D62+D72</f>
        <v>698183.6529600001</v>
      </c>
      <c r="E75" s="612">
        <f>+E62+E72</f>
        <v>2690799.7985078404</v>
      </c>
      <c r="F75" s="71"/>
      <c r="G75" s="443"/>
    </row>
    <row r="76" spans="2:6" s="81" customFormat="1" ht="15" customHeight="1">
      <c r="B76" s="618"/>
      <c r="C76" s="635"/>
      <c r="D76" s="637"/>
      <c r="E76" s="613"/>
      <c r="F76" s="90"/>
    </row>
    <row r="77" spans="4:5" ht="12.75">
      <c r="D77" s="192"/>
      <c r="E77" s="192"/>
    </row>
    <row r="78" spans="2:5" ht="15">
      <c r="B78" s="134"/>
      <c r="D78" s="370"/>
      <c r="E78" s="293"/>
    </row>
    <row r="79" spans="2:5" ht="15">
      <c r="B79" s="134"/>
      <c r="D79" s="370"/>
      <c r="E79" s="293"/>
    </row>
    <row r="80" spans="4:5" ht="12.75">
      <c r="D80" s="294"/>
      <c r="E80" s="294"/>
    </row>
    <row r="81" spans="4:5" ht="12.75">
      <c r="D81" s="244"/>
      <c r="E81" s="244"/>
    </row>
  </sheetData>
  <sheetProtection/>
  <mergeCells count="18">
    <mergeCell ref="B10:E10"/>
    <mergeCell ref="B11:B12"/>
    <mergeCell ref="C11:C12"/>
    <mergeCell ref="E11:E12"/>
    <mergeCell ref="D11:D12"/>
    <mergeCell ref="E75:E76"/>
    <mergeCell ref="B75:B76"/>
    <mergeCell ref="C75:C76"/>
    <mergeCell ref="D75:D76"/>
    <mergeCell ref="B58:E58"/>
    <mergeCell ref="B59:B60"/>
    <mergeCell ref="C59:C60"/>
    <mergeCell ref="D59:D60"/>
    <mergeCell ref="E59:E60"/>
    <mergeCell ref="B46:B47"/>
    <mergeCell ref="C46:C47"/>
    <mergeCell ref="D46:D47"/>
    <mergeCell ref="E46:E47"/>
  </mergeCells>
  <printOptions horizontalCentered="1"/>
  <pageMargins left="0.2755905511811024" right="0.31496062992125984" top="0.7086614173228347" bottom="0.1968503937007874" header="0.2755905511811024" footer="0.1968503937007874"/>
  <pageSetup fitToHeight="2" horizontalDpi="600" verticalDpi="600" orientation="portrait" paperSize="9" scale="62" r:id="rId2"/>
  <rowBreaks count="1" manualBreakCount="1">
    <brk id="50" min="1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2"/>
  <sheetViews>
    <sheetView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65.8515625" style="87" customWidth="1"/>
    <col min="3" max="3" width="11.7109375" style="87" customWidth="1"/>
    <col min="4" max="5" width="19.7109375" style="87" customWidth="1"/>
    <col min="6" max="6" width="8.421875" style="87" customWidth="1"/>
    <col min="7" max="16384" width="11.421875" style="87" customWidth="1"/>
  </cols>
  <sheetData>
    <row r="1" spans="2:5" s="136" customFormat="1" ht="18.75" customHeight="1">
      <c r="B1" s="645"/>
      <c r="C1" s="645"/>
      <c r="D1" s="645"/>
      <c r="E1" s="645"/>
    </row>
    <row r="2" spans="2:5" s="136" customFormat="1" ht="18.75" customHeight="1">
      <c r="B2" s="645"/>
      <c r="C2" s="645"/>
      <c r="D2" s="645"/>
      <c r="E2" s="645"/>
    </row>
    <row r="3" spans="2:5" s="136" customFormat="1" ht="11.25" customHeight="1">
      <c r="B3" s="645"/>
      <c r="C3" s="645"/>
      <c r="D3" s="645"/>
      <c r="E3" s="645"/>
    </row>
    <row r="4" spans="2:11" s="136" customFormat="1" ht="15" customHeight="1">
      <c r="B4" s="645"/>
      <c r="C4" s="645"/>
      <c r="D4" s="645"/>
      <c r="E4" s="645"/>
      <c r="G4" s="190"/>
      <c r="H4" s="190"/>
      <c r="I4" s="190"/>
      <c r="J4" s="190"/>
      <c r="K4" s="190"/>
    </row>
    <row r="5" spans="2:11" ht="18">
      <c r="B5" s="129" t="s">
        <v>15</v>
      </c>
      <c r="C5" s="95"/>
      <c r="D5" s="95"/>
      <c r="E5" s="95"/>
      <c r="G5" s="132"/>
      <c r="H5" s="132"/>
      <c r="I5" s="132"/>
      <c r="J5" s="132"/>
      <c r="K5" s="132"/>
    </row>
    <row r="6" spans="2:11" ht="18">
      <c r="B6" s="318" t="s">
        <v>135</v>
      </c>
      <c r="C6" s="318"/>
      <c r="D6" s="318"/>
      <c r="E6" s="318"/>
      <c r="F6" s="135"/>
      <c r="G6" s="132"/>
      <c r="H6" s="132"/>
      <c r="I6" s="132"/>
      <c r="J6" s="132"/>
      <c r="K6" s="132"/>
    </row>
    <row r="7" spans="2:11" ht="18">
      <c r="B7" s="318" t="s">
        <v>134</v>
      </c>
      <c r="C7" s="318"/>
      <c r="D7" s="318"/>
      <c r="E7" s="318"/>
      <c r="F7" s="135"/>
      <c r="G7" s="132"/>
      <c r="H7" s="132"/>
      <c r="I7" s="132"/>
      <c r="J7" s="132"/>
      <c r="K7" s="132"/>
    </row>
    <row r="8" spans="2:11" ht="16.5">
      <c r="B8" s="342" t="s">
        <v>104</v>
      </c>
      <c r="C8" s="184"/>
      <c r="D8" s="184"/>
      <c r="E8" s="184"/>
      <c r="G8" s="132"/>
      <c r="H8" s="132"/>
      <c r="I8" s="132"/>
      <c r="J8" s="132"/>
      <c r="K8" s="132"/>
    </row>
    <row r="9" spans="2:11" ht="15.75">
      <c r="B9" s="133" t="str">
        <f>+'DEP-C2'!B9</f>
        <v>Al 30 de noviembre de 2022</v>
      </c>
      <c r="C9" s="133"/>
      <c r="D9" s="133"/>
      <c r="E9" s="265"/>
      <c r="F9" s="371">
        <f>+Portada!H39</f>
        <v>3.854</v>
      </c>
      <c r="G9" s="132"/>
      <c r="H9" s="132"/>
      <c r="I9" s="132"/>
      <c r="J9" s="132"/>
      <c r="K9" s="132"/>
    </row>
    <row r="10" spans="2:11" ht="9.75" customHeight="1">
      <c r="B10" s="184"/>
      <c r="C10" s="184"/>
      <c r="D10" s="184"/>
      <c r="E10" s="184"/>
      <c r="G10" s="132"/>
      <c r="H10" s="132"/>
      <c r="I10" s="132"/>
      <c r="J10" s="132"/>
      <c r="K10" s="132"/>
    </row>
    <row r="11" spans="2:11" ht="16.5" customHeight="1">
      <c r="B11" s="394" t="s">
        <v>208</v>
      </c>
      <c r="C11" s="639" t="s">
        <v>100</v>
      </c>
      <c r="D11" s="641" t="s">
        <v>86</v>
      </c>
      <c r="E11" s="604" t="s">
        <v>163</v>
      </c>
      <c r="G11" s="132"/>
      <c r="H11" s="132"/>
      <c r="I11" s="132"/>
      <c r="J11" s="132"/>
      <c r="K11" s="132"/>
    </row>
    <row r="12" spans="2:11" s="81" customFormat="1" ht="16.5" customHeight="1">
      <c r="B12" s="393" t="s">
        <v>209</v>
      </c>
      <c r="C12" s="640"/>
      <c r="D12" s="642"/>
      <c r="E12" s="605"/>
      <c r="G12" s="166"/>
      <c r="H12" s="166"/>
      <c r="I12" s="166"/>
      <c r="J12" s="166"/>
      <c r="K12" s="166"/>
    </row>
    <row r="13" spans="2:11" s="81" customFormat="1" ht="9.75" customHeight="1">
      <c r="B13" s="264"/>
      <c r="C13" s="142"/>
      <c r="D13" s="96"/>
      <c r="E13" s="96"/>
      <c r="G13" s="166"/>
      <c r="H13" s="166"/>
      <c r="I13" s="166"/>
      <c r="J13" s="166"/>
      <c r="K13" s="166"/>
    </row>
    <row r="14" spans="2:11" s="65" customFormat="1" ht="16.5" customHeight="1">
      <c r="B14" s="361" t="s">
        <v>88</v>
      </c>
      <c r="C14" s="361"/>
      <c r="D14" s="380">
        <f>+D15+D18+D20+D22+D25</f>
        <v>4743185.01133</v>
      </c>
      <c r="E14" s="380">
        <f>+E15+E18+E20+E22+E25</f>
        <v>18280235.03367</v>
      </c>
      <c r="G14" s="165"/>
      <c r="H14" s="165"/>
      <c r="I14" s="165"/>
      <c r="J14" s="165"/>
      <c r="K14" s="165"/>
    </row>
    <row r="15" spans="2:11" s="65" customFormat="1" ht="16.5" customHeight="1">
      <c r="B15" s="73" t="s">
        <v>35</v>
      </c>
      <c r="C15" s="74"/>
      <c r="D15" s="471">
        <f>SUM(D16:D17)</f>
        <v>1227777.77777</v>
      </c>
      <c r="E15" s="471">
        <f>SUM(E16:E17)</f>
        <v>4731855.55553</v>
      </c>
      <c r="G15" s="165"/>
      <c r="H15" s="165"/>
      <c r="I15" s="165"/>
      <c r="J15" s="165"/>
      <c r="K15" s="165"/>
    </row>
    <row r="16" spans="2:11" s="65" customFormat="1" ht="16.5" customHeight="1">
      <c r="B16" s="387" t="s">
        <v>227</v>
      </c>
      <c r="C16" s="74" t="s">
        <v>102</v>
      </c>
      <c r="D16" s="383">
        <v>1227777.77777</v>
      </c>
      <c r="E16" s="383">
        <f>ROUND(+D16*$F$9,5)</f>
        <v>4731855.55553</v>
      </c>
      <c r="G16" s="165"/>
      <c r="H16" s="165"/>
      <c r="I16" s="165"/>
      <c r="J16" s="165"/>
      <c r="K16" s="165"/>
    </row>
    <row r="17" spans="2:11" s="65" customFormat="1" ht="16.5" customHeight="1" hidden="1">
      <c r="B17" s="387" t="s">
        <v>186</v>
      </c>
      <c r="C17" s="74" t="s">
        <v>101</v>
      </c>
      <c r="D17" s="383">
        <v>0</v>
      </c>
      <c r="E17" s="383">
        <f>ROUND(+D17*$F$9,5)</f>
        <v>0</v>
      </c>
      <c r="G17" s="517"/>
      <c r="H17" s="165"/>
      <c r="I17" s="165"/>
      <c r="J17" s="165"/>
      <c r="K17" s="165"/>
    </row>
    <row r="18" spans="2:11" s="65" customFormat="1" ht="16.5" customHeight="1">
      <c r="B18" s="73" t="s">
        <v>124</v>
      </c>
      <c r="C18" s="74"/>
      <c r="D18" s="471">
        <f>+D19</f>
        <v>1514.137</v>
      </c>
      <c r="E18" s="471">
        <f>+E19</f>
        <v>5835.484</v>
      </c>
      <c r="G18" s="165"/>
      <c r="H18" s="165"/>
      <c r="I18" s="165"/>
      <c r="J18" s="165"/>
      <c r="K18" s="165"/>
    </row>
    <row r="19" spans="2:11" s="65" customFormat="1" ht="16.5" customHeight="1">
      <c r="B19" s="387" t="s">
        <v>183</v>
      </c>
      <c r="C19" s="74" t="s">
        <v>101</v>
      </c>
      <c r="D19" s="383">
        <v>1514.137</v>
      </c>
      <c r="E19" s="383">
        <f aca="true" t="shared" si="0" ref="E19:E24">ROUND(+D19*$F$9,5)</f>
        <v>5835.484</v>
      </c>
      <c r="G19" s="165"/>
      <c r="H19" s="165"/>
      <c r="I19" s="165"/>
      <c r="J19" s="165"/>
      <c r="K19" s="165"/>
    </row>
    <row r="20" spans="2:11" s="65" customFormat="1" ht="16.5" customHeight="1">
      <c r="B20" s="73" t="s">
        <v>74</v>
      </c>
      <c r="C20" s="74"/>
      <c r="D20" s="471">
        <f>+D21</f>
        <v>3000000</v>
      </c>
      <c r="E20" s="471">
        <f>+E21</f>
        <v>11562000</v>
      </c>
      <c r="G20" s="165"/>
      <c r="H20" s="165"/>
      <c r="I20" s="165"/>
      <c r="J20" s="165"/>
      <c r="K20" s="165"/>
    </row>
    <row r="21" spans="2:11" s="65" customFormat="1" ht="16.5" customHeight="1">
      <c r="B21" s="392" t="s">
        <v>220</v>
      </c>
      <c r="C21" s="74" t="s">
        <v>102</v>
      </c>
      <c r="D21" s="383">
        <v>3000000</v>
      </c>
      <c r="E21" s="383">
        <f>ROUND(+D21*$F$9,5)</f>
        <v>11562000</v>
      </c>
      <c r="G21" s="165"/>
      <c r="H21" s="165"/>
      <c r="I21" s="165"/>
      <c r="J21" s="165"/>
      <c r="K21" s="165"/>
    </row>
    <row r="22" spans="2:11" s="65" customFormat="1" ht="16.5" customHeight="1">
      <c r="B22" s="73" t="s">
        <v>87</v>
      </c>
      <c r="C22" s="73"/>
      <c r="D22" s="471">
        <f>SUM(D23:D24)</f>
        <v>458275.20282</v>
      </c>
      <c r="E22" s="471">
        <f>SUM(E23:E24)</f>
        <v>1766192.63167</v>
      </c>
      <c r="G22" s="165"/>
      <c r="H22" s="165"/>
      <c r="I22" s="165"/>
      <c r="J22" s="165"/>
      <c r="K22" s="165"/>
    </row>
    <row r="23" spans="2:11" s="65" customFormat="1" ht="16.5" customHeight="1">
      <c r="B23" s="387" t="s">
        <v>221</v>
      </c>
      <c r="C23" s="74" t="s">
        <v>101</v>
      </c>
      <c r="D23" s="383">
        <v>318338.80199</v>
      </c>
      <c r="E23" s="383">
        <f t="shared" si="0"/>
        <v>1226877.74287</v>
      </c>
      <c r="G23" s="165"/>
      <c r="H23" s="165"/>
      <c r="I23" s="165"/>
      <c r="J23" s="165"/>
      <c r="K23" s="165"/>
    </row>
    <row r="24" spans="2:11" s="65" customFormat="1" ht="16.5" customHeight="1">
      <c r="B24" s="387" t="s">
        <v>180</v>
      </c>
      <c r="C24" s="74" t="s">
        <v>101</v>
      </c>
      <c r="D24" s="383">
        <v>139936.40083</v>
      </c>
      <c r="E24" s="383">
        <f t="shared" si="0"/>
        <v>539314.8888</v>
      </c>
      <c r="G24" s="165"/>
      <c r="H24" s="165"/>
      <c r="I24" s="165"/>
      <c r="J24" s="165"/>
      <c r="K24" s="165"/>
    </row>
    <row r="25" spans="2:11" s="65" customFormat="1" ht="16.5" customHeight="1">
      <c r="B25" s="73" t="s">
        <v>36</v>
      </c>
      <c r="C25" s="74"/>
      <c r="D25" s="471">
        <f>SUM(D26:D27)</f>
        <v>55617.89374</v>
      </c>
      <c r="E25" s="471">
        <f>SUM(E26:E27)</f>
        <v>214351.36247</v>
      </c>
      <c r="G25" s="165"/>
      <c r="H25" s="165"/>
      <c r="I25" s="165"/>
      <c r="J25" s="165"/>
      <c r="K25" s="165"/>
    </row>
    <row r="26" spans="2:11" s="65" customFormat="1" ht="16.5" customHeight="1">
      <c r="B26" s="387" t="s">
        <v>0</v>
      </c>
      <c r="C26" s="74" t="s">
        <v>101</v>
      </c>
      <c r="D26" s="383">
        <v>55617.89374</v>
      </c>
      <c r="E26" s="383">
        <f>ROUND(+D26*$F$9,5)</f>
        <v>214351.36247</v>
      </c>
      <c r="G26" s="165"/>
      <c r="H26" s="165"/>
      <c r="I26" s="165"/>
      <c r="J26" s="165"/>
      <c r="K26" s="165"/>
    </row>
    <row r="27" spans="2:11" s="65" customFormat="1" ht="16.5" customHeight="1" hidden="1">
      <c r="B27" s="387" t="s">
        <v>181</v>
      </c>
      <c r="C27" s="74" t="s">
        <v>101</v>
      </c>
      <c r="D27" s="383">
        <v>0</v>
      </c>
      <c r="E27" s="383">
        <f>ROUND(+D27*$F$9,5)</f>
        <v>0</v>
      </c>
      <c r="G27" s="165"/>
      <c r="H27" s="165"/>
      <c r="I27" s="165"/>
      <c r="J27" s="165"/>
      <c r="K27" s="165"/>
    </row>
    <row r="28" spans="2:11" s="65" customFormat="1" ht="12" customHeight="1">
      <c r="B28" s="69"/>
      <c r="C28" s="74"/>
      <c r="D28" s="381"/>
      <c r="E28" s="381"/>
      <c r="G28" s="165"/>
      <c r="H28" s="165"/>
      <c r="I28" s="165"/>
      <c r="J28" s="165"/>
      <c r="K28" s="165"/>
    </row>
    <row r="29" spans="2:11" s="65" customFormat="1" ht="21.75" customHeight="1">
      <c r="B29" s="361" t="s">
        <v>89</v>
      </c>
      <c r="C29" s="68"/>
      <c r="D29" s="380">
        <f>+D30+D36+D38+D41+D43</f>
        <v>4077928.6783600003</v>
      </c>
      <c r="E29" s="380">
        <f>+E30+E36+E38+E41+E43</f>
        <v>15716337.12641</v>
      </c>
      <c r="F29" s="216"/>
      <c r="G29" s="418"/>
      <c r="H29" s="165"/>
      <c r="I29" s="165"/>
      <c r="J29" s="165"/>
      <c r="K29" s="165"/>
    </row>
    <row r="30" spans="2:6" s="65" customFormat="1" ht="16.5" customHeight="1">
      <c r="B30" s="73" t="s">
        <v>35</v>
      </c>
      <c r="C30" s="74"/>
      <c r="D30" s="471">
        <f>SUM(D31:D35)</f>
        <v>287433.61704</v>
      </c>
      <c r="E30" s="471">
        <f>SUM(E31:E35)</f>
        <v>1107769.16007</v>
      </c>
      <c r="F30" s="260"/>
    </row>
    <row r="31" spans="2:6" s="65" customFormat="1" ht="16.5" customHeight="1">
      <c r="B31" s="387" t="s">
        <v>256</v>
      </c>
      <c r="C31" s="74" t="s">
        <v>102</v>
      </c>
      <c r="D31" s="383">
        <v>150000</v>
      </c>
      <c r="E31" s="383">
        <f>ROUND(+D31*$F$9,5)</f>
        <v>578100</v>
      </c>
      <c r="F31" s="387"/>
    </row>
    <row r="32" spans="2:6" s="65" customFormat="1" ht="16.5" customHeight="1">
      <c r="B32" s="387" t="s">
        <v>184</v>
      </c>
      <c r="C32" s="74" t="s">
        <v>102</v>
      </c>
      <c r="D32" s="383">
        <v>77062.79191</v>
      </c>
      <c r="E32" s="383">
        <f>ROUND(+D32*$F$9,5)</f>
        <v>297000.00002</v>
      </c>
      <c r="F32" s="387"/>
    </row>
    <row r="33" spans="2:6" s="65" customFormat="1" ht="16.5" customHeight="1">
      <c r="B33" s="387" t="s">
        <v>186</v>
      </c>
      <c r="C33" s="74" t="s">
        <v>101</v>
      </c>
      <c r="D33" s="383">
        <v>31634.44734</v>
      </c>
      <c r="E33" s="383">
        <f>ROUND(+D33*$F$9,5)</f>
        <v>121919.16005</v>
      </c>
      <c r="F33" s="387"/>
    </row>
    <row r="34" spans="2:6" s="65" customFormat="1" ht="16.5" customHeight="1">
      <c r="B34" s="387" t="s">
        <v>156</v>
      </c>
      <c r="C34" s="74" t="s">
        <v>101</v>
      </c>
      <c r="D34" s="383">
        <v>28736.37779</v>
      </c>
      <c r="E34" s="383">
        <f>ROUND(+D34*$F$9,5)</f>
        <v>110750</v>
      </c>
      <c r="F34" s="387"/>
    </row>
    <row r="35" spans="2:6" s="65" customFormat="1" ht="16.5" customHeight="1" hidden="1">
      <c r="B35" s="387" t="s">
        <v>182</v>
      </c>
      <c r="C35" s="74" t="s">
        <v>101</v>
      </c>
      <c r="D35" s="383">
        <v>0</v>
      </c>
      <c r="E35" s="383">
        <f>ROUND(+D35*$F$9,5)</f>
        <v>0</v>
      </c>
      <c r="F35" s="387"/>
    </row>
    <row r="36" spans="2:6" s="65" customFormat="1" ht="16.5" customHeight="1">
      <c r="B36" s="73" t="s">
        <v>124</v>
      </c>
      <c r="C36" s="74"/>
      <c r="D36" s="471">
        <f>+D37</f>
        <v>450816.61201</v>
      </c>
      <c r="E36" s="471">
        <f>+E37</f>
        <v>1737447.22269</v>
      </c>
      <c r="F36" s="260"/>
    </row>
    <row r="37" spans="2:7" s="65" customFormat="1" ht="16.5" customHeight="1">
      <c r="B37" s="387" t="s">
        <v>183</v>
      </c>
      <c r="C37" s="74" t="s">
        <v>101</v>
      </c>
      <c r="D37" s="383">
        <v>450816.61201</v>
      </c>
      <c r="E37" s="383">
        <f>ROUND(+D37*$F$9,5)</f>
        <v>1737447.22269</v>
      </c>
      <c r="G37" s="352"/>
    </row>
    <row r="38" spans="2:5" s="65" customFormat="1" ht="16.5" customHeight="1">
      <c r="B38" s="73" t="s">
        <v>74</v>
      </c>
      <c r="C38" s="74"/>
      <c r="D38" s="471">
        <f>SUM(D39:D40)</f>
        <v>2847949.26205</v>
      </c>
      <c r="E38" s="471">
        <f>SUM(E39:E40)</f>
        <v>10975996.45594</v>
      </c>
    </row>
    <row r="39" spans="2:5" s="65" customFormat="1" ht="16.5" customHeight="1">
      <c r="B39" s="392" t="s">
        <v>222</v>
      </c>
      <c r="C39" s="74" t="s">
        <v>102</v>
      </c>
      <c r="D39" s="383">
        <v>2328742.01972</v>
      </c>
      <c r="E39" s="383">
        <f>ROUND(+D39*$F$9,5)</f>
        <v>8974971.744</v>
      </c>
    </row>
    <row r="40" spans="2:5" s="65" customFormat="1" ht="16.5" customHeight="1">
      <c r="B40" s="392" t="s">
        <v>223</v>
      </c>
      <c r="C40" s="74" t="s">
        <v>101</v>
      </c>
      <c r="D40" s="383">
        <v>519207.24233</v>
      </c>
      <c r="E40" s="383">
        <f>ROUND(+D40*$F$9,5)</f>
        <v>2001024.71194</v>
      </c>
    </row>
    <row r="41" spans="2:5" s="65" customFormat="1" ht="16.5" customHeight="1">
      <c r="B41" s="73" t="s">
        <v>87</v>
      </c>
      <c r="C41" s="73"/>
      <c r="D41" s="471">
        <f>+D42</f>
        <v>25048.60912</v>
      </c>
      <c r="E41" s="471">
        <f>+E42</f>
        <v>96537.33955</v>
      </c>
    </row>
    <row r="42" spans="2:5" s="65" customFormat="1" ht="16.5" customHeight="1">
      <c r="B42" s="387" t="s">
        <v>221</v>
      </c>
      <c r="C42" s="74" t="s">
        <v>101</v>
      </c>
      <c r="D42" s="383">
        <v>25048.60912</v>
      </c>
      <c r="E42" s="383">
        <f>ROUND(+D42*$F$9,5)</f>
        <v>96537.33955</v>
      </c>
    </row>
    <row r="43" spans="2:5" s="65" customFormat="1" ht="16.5" customHeight="1">
      <c r="B43" s="73" t="s">
        <v>36</v>
      </c>
      <c r="C43" s="74"/>
      <c r="D43" s="471">
        <f>SUM(D44:D48)</f>
        <v>466680.57814</v>
      </c>
      <c r="E43" s="471">
        <f>SUM(E44:E48)</f>
        <v>1798586.94816</v>
      </c>
    </row>
    <row r="44" spans="2:5" s="65" customFormat="1" ht="16.5" customHeight="1">
      <c r="B44" s="387" t="s">
        <v>229</v>
      </c>
      <c r="C44" s="74" t="s">
        <v>102</v>
      </c>
      <c r="D44" s="383">
        <v>235984.33986</v>
      </c>
      <c r="E44" s="383">
        <f>ROUND(+D44*$F$9,5)</f>
        <v>909483.64582</v>
      </c>
    </row>
    <row r="45" spans="2:7" s="65" customFormat="1" ht="16.5" customHeight="1">
      <c r="B45" s="387" t="s">
        <v>165</v>
      </c>
      <c r="C45" s="74" t="s">
        <v>102</v>
      </c>
      <c r="D45" s="383">
        <v>170750.23071</v>
      </c>
      <c r="E45" s="383">
        <f>ROUND(+D45*$F$9,5)</f>
        <v>658071.38916</v>
      </c>
      <c r="G45" s="498"/>
    </row>
    <row r="46" spans="2:7" s="65" customFormat="1" ht="16.5" customHeight="1">
      <c r="B46" s="387" t="s">
        <v>230</v>
      </c>
      <c r="C46" s="74" t="s">
        <v>102</v>
      </c>
      <c r="D46" s="383">
        <v>39038.462</v>
      </c>
      <c r="E46" s="383">
        <f>ROUND(+D46*$F$9,5)</f>
        <v>150454.23255</v>
      </c>
      <c r="G46" s="498"/>
    </row>
    <row r="47" spans="2:7" s="65" customFormat="1" ht="16.5" customHeight="1">
      <c r="B47" s="387" t="s">
        <v>206</v>
      </c>
      <c r="C47" s="74" t="s">
        <v>101</v>
      </c>
      <c r="D47" s="383">
        <v>15123.43393</v>
      </c>
      <c r="E47" s="383">
        <f>ROUND(+D47*$F$9,5)</f>
        <v>58285.71437</v>
      </c>
      <c r="G47" s="498"/>
    </row>
    <row r="48" spans="2:8" s="65" customFormat="1" ht="16.5" customHeight="1">
      <c r="B48" s="387" t="s">
        <v>177</v>
      </c>
      <c r="C48" s="74" t="s">
        <v>102</v>
      </c>
      <c r="D48" s="383">
        <v>5784.11164</v>
      </c>
      <c r="E48" s="383">
        <f>ROUND(+D48*$F$9,5)</f>
        <v>22291.96626</v>
      </c>
      <c r="H48" s="360"/>
    </row>
    <row r="49" spans="2:5" s="65" customFormat="1" ht="9.75" customHeight="1">
      <c r="B49" s="143"/>
      <c r="C49" s="144"/>
      <c r="D49" s="472"/>
      <c r="E49" s="472"/>
    </row>
    <row r="50" spans="2:5" s="81" customFormat="1" ht="15" customHeight="1">
      <c r="B50" s="644" t="s">
        <v>99</v>
      </c>
      <c r="C50" s="145"/>
      <c r="D50" s="650">
        <f>+D29+D14</f>
        <v>8821113.689690001</v>
      </c>
      <c r="E50" s="612">
        <f>+E29+E14</f>
        <v>33996572.16008</v>
      </c>
    </row>
    <row r="51" spans="2:5" s="81" customFormat="1" ht="15" customHeight="1">
      <c r="B51" s="618"/>
      <c r="C51" s="146"/>
      <c r="D51" s="613"/>
      <c r="E51" s="613"/>
    </row>
    <row r="52" spans="2:5" ht="6" customHeight="1">
      <c r="B52" s="147"/>
      <c r="C52" s="147"/>
      <c r="D52" s="97"/>
      <c r="E52" s="97"/>
    </row>
    <row r="53" spans="2:5" ht="14.25" customHeight="1">
      <c r="B53" s="86" t="s">
        <v>247</v>
      </c>
      <c r="C53" s="86"/>
      <c r="D53" s="519"/>
      <c r="E53" s="65"/>
    </row>
    <row r="54" spans="2:5" ht="14.25" customHeight="1">
      <c r="B54" s="86" t="s">
        <v>219</v>
      </c>
      <c r="C54" s="86"/>
      <c r="D54" s="86"/>
      <c r="E54" s="65"/>
    </row>
    <row r="55" spans="2:5" ht="14.25" customHeight="1">
      <c r="B55" s="86" t="s">
        <v>260</v>
      </c>
      <c r="C55" s="86"/>
      <c r="D55" s="169"/>
      <c r="E55" s="65"/>
    </row>
    <row r="56" spans="2:5" ht="14.25" customHeight="1">
      <c r="B56" s="86" t="s">
        <v>261</v>
      </c>
      <c r="C56" s="86"/>
      <c r="D56" s="86"/>
      <c r="E56" s="210"/>
    </row>
    <row r="57" spans="2:5" ht="12.75">
      <c r="B57" s="454"/>
      <c r="C57" s="86"/>
      <c r="D57" s="86"/>
      <c r="E57" s="210"/>
    </row>
    <row r="58" spans="4:6" ht="15">
      <c r="D58" s="390"/>
      <c r="F58" s="213"/>
    </row>
    <row r="59" spans="2:5" ht="12.75">
      <c r="B59" s="86"/>
      <c r="D59" s="245"/>
      <c r="E59" s="245"/>
    </row>
    <row r="60" spans="2:5" ht="12.75">
      <c r="B60" s="86"/>
      <c r="D60" s="245"/>
      <c r="E60" s="245"/>
    </row>
    <row r="61" ht="12.75">
      <c r="D61" s="98"/>
    </row>
    <row r="62" spans="2:5" s="136" customFormat="1" ht="18">
      <c r="B62" s="95" t="s">
        <v>120</v>
      </c>
      <c r="C62" s="95"/>
      <c r="D62" s="95"/>
      <c r="E62" s="95"/>
    </row>
    <row r="63" spans="2:6" s="136" customFormat="1" ht="18">
      <c r="B63" s="643" t="s">
        <v>135</v>
      </c>
      <c r="C63" s="643"/>
      <c r="D63" s="643"/>
      <c r="E63" s="643"/>
      <c r="F63" s="135"/>
    </row>
    <row r="64" spans="2:6" s="136" customFormat="1" ht="18">
      <c r="B64" s="643" t="s">
        <v>136</v>
      </c>
      <c r="C64" s="643"/>
      <c r="D64" s="643"/>
      <c r="E64" s="643"/>
      <c r="F64" s="135"/>
    </row>
    <row r="65" spans="2:5" ht="16.5">
      <c r="B65" s="649" t="s">
        <v>104</v>
      </c>
      <c r="C65" s="649"/>
      <c r="D65" s="649"/>
      <c r="E65" s="649"/>
    </row>
    <row r="66" spans="2:5" ht="15.75">
      <c r="B66" s="616" t="str">
        <f>+B9</f>
        <v>Al 30 de noviembre de 2022</v>
      </c>
      <c r="C66" s="616"/>
      <c r="D66" s="616"/>
      <c r="E66" s="542"/>
    </row>
    <row r="67" spans="2:5" ht="9.75" customHeight="1">
      <c r="B67" s="184"/>
      <c r="C67" s="184"/>
      <c r="D67" s="184"/>
      <c r="E67" s="184"/>
    </row>
    <row r="68" spans="2:5" ht="16.5" customHeight="1">
      <c r="B68" s="394" t="s">
        <v>208</v>
      </c>
      <c r="C68" s="639" t="s">
        <v>100</v>
      </c>
      <c r="D68" s="641" t="s">
        <v>86</v>
      </c>
      <c r="E68" s="604" t="s">
        <v>163</v>
      </c>
    </row>
    <row r="69" spans="2:5" s="81" customFormat="1" ht="16.5" customHeight="1">
      <c r="B69" s="393" t="s">
        <v>209</v>
      </c>
      <c r="C69" s="640"/>
      <c r="D69" s="642"/>
      <c r="E69" s="605"/>
    </row>
    <row r="70" spans="2:5" s="81" customFormat="1" ht="9.75" customHeight="1">
      <c r="B70" s="541"/>
      <c r="C70" s="142"/>
      <c r="D70" s="96"/>
      <c r="E70" s="96"/>
    </row>
    <row r="71" spans="2:5" s="81" customFormat="1" ht="16.5">
      <c r="B71" s="361" t="s">
        <v>234</v>
      </c>
      <c r="C71" s="361"/>
      <c r="D71" s="395">
        <f>+D72</f>
        <v>0</v>
      </c>
      <c r="E71" s="395">
        <f>+E72</f>
        <v>0</v>
      </c>
    </row>
    <row r="72" spans="2:5" s="81" customFormat="1" ht="16.5" hidden="1">
      <c r="B72" s="73" t="s">
        <v>35</v>
      </c>
      <c r="C72" s="73"/>
      <c r="D72" s="396">
        <f>SUM(D73:D73)</f>
        <v>0</v>
      </c>
      <c r="E72" s="396">
        <f>SUM(E73:E73)</f>
        <v>0</v>
      </c>
    </row>
    <row r="73" spans="2:5" s="81" customFormat="1" ht="16.5" hidden="1">
      <c r="B73" s="387"/>
      <c r="C73" s="74"/>
      <c r="D73" s="424">
        <v>0</v>
      </c>
      <c r="E73" s="391">
        <f>ROUND(+D73*$F$9,5)</f>
        <v>0</v>
      </c>
    </row>
    <row r="74" spans="2:5" s="81" customFormat="1" ht="12" customHeight="1">
      <c r="B74" s="142"/>
      <c r="C74" s="142"/>
      <c r="D74" s="96"/>
      <c r="E74" s="96"/>
    </row>
    <row r="75" spans="2:5" s="65" customFormat="1" ht="16.5" customHeight="1">
      <c r="B75" s="361" t="s">
        <v>232</v>
      </c>
      <c r="C75" s="361"/>
      <c r="D75" s="395">
        <f>+D76+D86+D88</f>
        <v>698183.6529600001</v>
      </c>
      <c r="E75" s="395">
        <f>+E76+E86+E88</f>
        <v>2690799.7985099996</v>
      </c>
    </row>
    <row r="76" spans="2:5" s="65" customFormat="1" ht="16.5" customHeight="1">
      <c r="B76" s="73" t="s">
        <v>35</v>
      </c>
      <c r="C76" s="73"/>
      <c r="D76" s="396">
        <f>SUM(D77:D85)</f>
        <v>625082.1134300001</v>
      </c>
      <c r="E76" s="396">
        <f>SUM(E77:E85)</f>
        <v>2409066.4651599997</v>
      </c>
    </row>
    <row r="77" spans="2:5" s="65" customFormat="1" ht="16.5" customHeight="1">
      <c r="B77" s="387" t="s">
        <v>185</v>
      </c>
      <c r="C77" s="74" t="s">
        <v>101</v>
      </c>
      <c r="D77" s="424">
        <v>144624.14343</v>
      </c>
      <c r="E77" s="391">
        <f aca="true" t="shared" si="1" ref="E77:E85">ROUND(+D77*$F$9,5)</f>
        <v>557381.44878</v>
      </c>
    </row>
    <row r="78" spans="2:5" s="65" customFormat="1" ht="16.5" customHeight="1">
      <c r="B78" s="387" t="s">
        <v>253</v>
      </c>
      <c r="C78" s="74" t="s">
        <v>102</v>
      </c>
      <c r="D78" s="424">
        <v>134634.18351</v>
      </c>
      <c r="E78" s="391">
        <f t="shared" si="1"/>
        <v>518880.14325</v>
      </c>
    </row>
    <row r="79" spans="2:5" s="65" customFormat="1" ht="16.5" customHeight="1">
      <c r="B79" s="387" t="s">
        <v>156</v>
      </c>
      <c r="C79" s="74" t="s">
        <v>101</v>
      </c>
      <c r="D79" s="424">
        <v>106919.40802</v>
      </c>
      <c r="E79" s="391">
        <f t="shared" si="1"/>
        <v>412067.39851</v>
      </c>
    </row>
    <row r="80" spans="2:5" s="65" customFormat="1" ht="16.5" customHeight="1">
      <c r="B80" s="387" t="s">
        <v>186</v>
      </c>
      <c r="C80" s="74" t="s">
        <v>101</v>
      </c>
      <c r="D80" s="424">
        <v>93902.82165</v>
      </c>
      <c r="E80" s="391">
        <f t="shared" si="1"/>
        <v>361901.47464</v>
      </c>
    </row>
    <row r="81" spans="2:5" s="65" customFormat="1" ht="16.5" customHeight="1">
      <c r="B81" s="387" t="s">
        <v>251</v>
      </c>
      <c r="C81" s="74" t="s">
        <v>102</v>
      </c>
      <c r="D81" s="424">
        <v>50000</v>
      </c>
      <c r="E81" s="391">
        <f t="shared" si="1"/>
        <v>192700</v>
      </c>
    </row>
    <row r="82" spans="2:5" s="65" customFormat="1" ht="16.5" customHeight="1">
      <c r="B82" s="387" t="s">
        <v>252</v>
      </c>
      <c r="C82" s="74" t="s">
        <v>102</v>
      </c>
      <c r="D82" s="424">
        <v>34000</v>
      </c>
      <c r="E82" s="391">
        <f t="shared" si="1"/>
        <v>131036</v>
      </c>
    </row>
    <row r="83" spans="2:5" s="65" customFormat="1" ht="16.5" customHeight="1">
      <c r="B83" s="387" t="s">
        <v>254</v>
      </c>
      <c r="C83" s="74" t="s">
        <v>101</v>
      </c>
      <c r="D83" s="424">
        <v>30000</v>
      </c>
      <c r="E83" s="391">
        <f t="shared" si="1"/>
        <v>115620</v>
      </c>
    </row>
    <row r="84" spans="2:5" s="65" customFormat="1" ht="16.5" customHeight="1">
      <c r="B84" s="387" t="s">
        <v>256</v>
      </c>
      <c r="C84" s="74" t="s">
        <v>102</v>
      </c>
      <c r="D84" s="424">
        <v>20000</v>
      </c>
      <c r="E84" s="391">
        <f t="shared" si="1"/>
        <v>77080</v>
      </c>
    </row>
    <row r="85" spans="2:5" s="65" customFormat="1" ht="16.5" customHeight="1">
      <c r="B85" s="387" t="s">
        <v>248</v>
      </c>
      <c r="C85" s="74" t="s">
        <v>101</v>
      </c>
      <c r="D85" s="424">
        <v>11001.55682</v>
      </c>
      <c r="E85" s="391">
        <f t="shared" si="1"/>
        <v>42399.99998</v>
      </c>
    </row>
    <row r="86" spans="2:5" s="65" customFormat="1" ht="16.5" customHeight="1">
      <c r="B86" s="73" t="s">
        <v>124</v>
      </c>
      <c r="C86" s="75"/>
      <c r="D86" s="396">
        <f>+D87</f>
        <v>73101.53953</v>
      </c>
      <c r="E86" s="396">
        <f>+E87</f>
        <v>281733.33335</v>
      </c>
    </row>
    <row r="87" spans="2:5" s="65" customFormat="1" ht="16.5" customHeight="1">
      <c r="B87" s="387" t="s">
        <v>183</v>
      </c>
      <c r="C87" s="74" t="s">
        <v>101</v>
      </c>
      <c r="D87" s="424">
        <v>73101.53953</v>
      </c>
      <c r="E87" s="391">
        <f>ROUND(+D87*$F$9,5)</f>
        <v>281733.33335</v>
      </c>
    </row>
    <row r="88" spans="2:5" s="65" customFormat="1" ht="16.5" customHeight="1" hidden="1">
      <c r="B88" s="73" t="s">
        <v>36</v>
      </c>
      <c r="C88" s="74"/>
      <c r="D88" s="396">
        <f>SUM(D89:D89)</f>
        <v>0</v>
      </c>
      <c r="E88" s="396">
        <f>SUM(E89:E89)</f>
        <v>0</v>
      </c>
    </row>
    <row r="89" spans="2:5" s="65" customFormat="1" ht="16.5" customHeight="1" hidden="1">
      <c r="B89" s="387" t="s">
        <v>177</v>
      </c>
      <c r="C89" s="74" t="s">
        <v>102</v>
      </c>
      <c r="D89" s="424">
        <v>0</v>
      </c>
      <c r="E89" s="391">
        <f>ROUND(+D89*$F$9,5)</f>
        <v>0</v>
      </c>
    </row>
    <row r="90" spans="2:9" s="65" customFormat="1" ht="9.75" customHeight="1">
      <c r="B90" s="143"/>
      <c r="C90" s="143"/>
      <c r="D90" s="397"/>
      <c r="E90" s="397"/>
      <c r="G90" s="443"/>
      <c r="H90" s="443"/>
      <c r="I90" s="443"/>
    </row>
    <row r="91" spans="2:7" s="81" customFormat="1" ht="15" customHeight="1">
      <c r="B91" s="617" t="s">
        <v>99</v>
      </c>
      <c r="C91" s="145"/>
      <c r="D91" s="646">
        <f>+D71+D75</f>
        <v>698183.6529600001</v>
      </c>
      <c r="E91" s="648">
        <f>+E71+E75</f>
        <v>2690799.7985099996</v>
      </c>
      <c r="G91" s="65"/>
    </row>
    <row r="92" spans="2:7" s="81" customFormat="1" ht="15" customHeight="1">
      <c r="B92" s="618"/>
      <c r="C92" s="146"/>
      <c r="D92" s="647"/>
      <c r="E92" s="647"/>
      <c r="G92" s="65"/>
    </row>
    <row r="93" spans="2:7" ht="7.5" customHeight="1">
      <c r="B93" s="147"/>
      <c r="C93" s="147"/>
      <c r="D93" s="97"/>
      <c r="E93" s="97"/>
      <c r="G93" s="65"/>
    </row>
    <row r="94" spans="4:7" ht="14.25">
      <c r="D94" s="434"/>
      <c r="E94" s="434"/>
      <c r="G94" s="65"/>
    </row>
    <row r="95" spans="4:7" ht="14.25">
      <c r="D95" s="246"/>
      <c r="G95" s="65"/>
    </row>
    <row r="96" spans="4:7" ht="14.25">
      <c r="D96" s="98"/>
      <c r="E96" s="98"/>
      <c r="G96" s="65"/>
    </row>
    <row r="97" ht="14.25">
      <c r="G97" s="65"/>
    </row>
    <row r="98" ht="14.25">
      <c r="G98" s="65"/>
    </row>
    <row r="99" ht="14.25">
      <c r="G99" s="65"/>
    </row>
    <row r="100" ht="14.25">
      <c r="G100" s="65"/>
    </row>
    <row r="101" ht="14.25">
      <c r="G101" s="65"/>
    </row>
    <row r="102" ht="14.25">
      <c r="G102" s="65"/>
    </row>
  </sheetData>
  <sheetProtection/>
  <mergeCells count="20">
    <mergeCell ref="B1:E1"/>
    <mergeCell ref="B2:E2"/>
    <mergeCell ref="B3:E3"/>
    <mergeCell ref="B4:E4"/>
    <mergeCell ref="E11:E12"/>
    <mergeCell ref="B91:B92"/>
    <mergeCell ref="D91:D92"/>
    <mergeCell ref="E91:E92"/>
    <mergeCell ref="B65:E65"/>
    <mergeCell ref="D50:D51"/>
    <mergeCell ref="C68:C69"/>
    <mergeCell ref="C11:C12"/>
    <mergeCell ref="D11:D12"/>
    <mergeCell ref="B66:D66"/>
    <mergeCell ref="E50:E51"/>
    <mergeCell ref="B63:E63"/>
    <mergeCell ref="B50:B51"/>
    <mergeCell ref="D68:D69"/>
    <mergeCell ref="B64:E64"/>
    <mergeCell ref="E68:E69"/>
  </mergeCells>
  <printOptions horizontalCentered="1"/>
  <pageMargins left="0.5118110236220472" right="0.15748031496062992" top="0.5511811023622047" bottom="0.31496062992125984" header="0.31496062992125984" footer="0.31496062992125984"/>
  <pageSetup fitToHeight="1" fitToWidth="1" horizontalDpi="600" verticalDpi="600" orientation="portrait" paperSize="9" scale="58" r:id="rId2"/>
  <ignoredErrors>
    <ignoredError sqref="E27:E30 E38:E43 E36 E18:E26 E16 E86 E88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6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99" customWidth="1"/>
    <col min="2" max="2" width="103.8515625" style="99" customWidth="1"/>
    <col min="3" max="4" width="19.7109375" style="99" customWidth="1"/>
    <col min="5" max="5" width="15.140625" style="167" customWidth="1"/>
    <col min="6" max="6" width="13.57421875" style="99" bestFit="1" customWidth="1"/>
    <col min="7" max="7" width="21.421875" style="99" bestFit="1" customWidth="1"/>
    <col min="8" max="8" width="16.57421875" style="99" bestFit="1" customWidth="1"/>
    <col min="9" max="9" width="18.57421875" style="99" bestFit="1" customWidth="1"/>
    <col min="10" max="16384" width="11.421875" style="99" customWidth="1"/>
  </cols>
  <sheetData>
    <row r="1" ht="12.75">
      <c r="B1" s="148"/>
    </row>
    <row r="2" ht="12.75">
      <c r="B2" s="148"/>
    </row>
    <row r="3" ht="12.75">
      <c r="B3" s="148"/>
    </row>
    <row r="4" spans="2:16" ht="24.75" customHeight="1">
      <c r="B4" s="148"/>
      <c r="P4" s="195"/>
    </row>
    <row r="5" spans="2:16" ht="18">
      <c r="B5" s="372" t="s">
        <v>16</v>
      </c>
      <c r="C5" s="372"/>
      <c r="D5" s="372"/>
      <c r="P5" s="195"/>
    </row>
    <row r="6" spans="2:16" ht="18">
      <c r="B6" s="373" t="s">
        <v>135</v>
      </c>
      <c r="C6" s="373"/>
      <c r="D6" s="373"/>
      <c r="P6" s="195"/>
    </row>
    <row r="7" spans="2:16" ht="18">
      <c r="B7" s="373" t="s">
        <v>134</v>
      </c>
      <c r="C7" s="373"/>
      <c r="D7" s="373"/>
      <c r="E7" s="295"/>
      <c r="P7" s="195"/>
    </row>
    <row r="8" spans="2:16" ht="16.5">
      <c r="B8" s="377" t="s">
        <v>58</v>
      </c>
      <c r="C8" s="374"/>
      <c r="D8" s="374"/>
      <c r="P8" s="195"/>
    </row>
    <row r="9" spans="2:16" ht="15.75">
      <c r="B9" s="375" t="str">
        <f>+'DEP-C2'!B9</f>
        <v>Al 30 de noviembre de 2022</v>
      </c>
      <c r="C9" s="375"/>
      <c r="D9" s="296"/>
      <c r="E9" s="376">
        <f>+Portada!H39</f>
        <v>3.854</v>
      </c>
      <c r="P9" s="195"/>
    </row>
    <row r="10" spans="2:16" s="77" customFormat="1" ht="9.75" customHeight="1">
      <c r="B10" s="558"/>
      <c r="C10" s="558"/>
      <c r="D10" s="558"/>
      <c r="E10" s="211"/>
      <c r="P10" s="196"/>
    </row>
    <row r="11" spans="2:16" ht="16.5" customHeight="1">
      <c r="B11" s="569" t="s">
        <v>96</v>
      </c>
      <c r="C11" s="651" t="s">
        <v>86</v>
      </c>
      <c r="D11" s="653" t="s">
        <v>163</v>
      </c>
      <c r="P11" s="195"/>
    </row>
    <row r="12" spans="2:16" s="111" customFormat="1" ht="16.5" customHeight="1">
      <c r="B12" s="570"/>
      <c r="C12" s="652"/>
      <c r="D12" s="654"/>
      <c r="E12" s="212"/>
      <c r="P12" s="197"/>
    </row>
    <row r="13" spans="2:16" s="111" customFormat="1" ht="9.75" customHeight="1">
      <c r="B13" s="149"/>
      <c r="C13" s="526"/>
      <c r="D13" s="112"/>
      <c r="E13" s="212"/>
      <c r="P13" s="197"/>
    </row>
    <row r="14" spans="2:16" s="77" customFormat="1" ht="19.5" customHeight="1">
      <c r="B14" s="79" t="s">
        <v>198</v>
      </c>
      <c r="C14" s="533">
        <f>+C16+C33</f>
        <v>8477726.278580002</v>
      </c>
      <c r="D14" s="467">
        <f>+D16+D33</f>
        <v>32673157.077659994</v>
      </c>
      <c r="E14" s="247"/>
      <c r="F14" s="384"/>
      <c r="G14" s="297"/>
      <c r="H14" s="297"/>
      <c r="P14" s="196"/>
    </row>
    <row r="15" spans="2:16" s="77" customFormat="1" ht="9.75" customHeight="1">
      <c r="B15" s="79"/>
      <c r="C15" s="534"/>
      <c r="D15" s="467"/>
      <c r="E15" s="247"/>
      <c r="F15" s="385"/>
      <c r="G15" s="297"/>
      <c r="H15" s="297"/>
      <c r="P15" s="196"/>
    </row>
    <row r="16" spans="2:16" s="77" customFormat="1" ht="16.5" customHeight="1">
      <c r="B16" s="78" t="s">
        <v>65</v>
      </c>
      <c r="C16" s="534">
        <f>SUM(C17:C31)</f>
        <v>4424846.209340001</v>
      </c>
      <c r="D16" s="470">
        <f>SUM(D17:D31)</f>
        <v>17053357.290809996</v>
      </c>
      <c r="E16" s="457"/>
      <c r="F16" s="457"/>
      <c r="P16" s="196"/>
    </row>
    <row r="17" spans="2:16" s="77" customFormat="1" ht="16.5" customHeight="1">
      <c r="B17" s="378" t="s">
        <v>197</v>
      </c>
      <c r="C17" s="489">
        <v>4227777.7777700005</v>
      </c>
      <c r="D17" s="381">
        <f aca="true" t="shared" si="0" ref="D17:D31">ROUND(+C17*$E$9,5)</f>
        <v>16293855.55553</v>
      </c>
      <c r="E17" s="457"/>
      <c r="F17" s="457"/>
      <c r="P17" s="196"/>
    </row>
    <row r="18" spans="2:16" s="77" customFormat="1" ht="16.5" customHeight="1">
      <c r="B18" s="378" t="s">
        <v>205</v>
      </c>
      <c r="C18" s="489">
        <v>95446.32248</v>
      </c>
      <c r="D18" s="381">
        <f t="shared" si="0"/>
        <v>367850.12684</v>
      </c>
      <c r="E18" s="457"/>
      <c r="F18" s="457"/>
      <c r="P18" s="196"/>
    </row>
    <row r="19" spans="2:16" s="77" customFormat="1" ht="16.5" customHeight="1">
      <c r="B19" s="378" t="s">
        <v>196</v>
      </c>
      <c r="C19" s="489">
        <v>31630.082339999997</v>
      </c>
      <c r="D19" s="381">
        <f>ROUND(+C19*$E$9,5)</f>
        <v>121902.33734</v>
      </c>
      <c r="E19" s="457"/>
      <c r="F19" s="457"/>
      <c r="P19" s="196"/>
    </row>
    <row r="20" spans="2:16" s="77" customFormat="1" ht="16.5" customHeight="1">
      <c r="B20" s="378" t="s">
        <v>167</v>
      </c>
      <c r="C20" s="489">
        <v>14658.35743</v>
      </c>
      <c r="D20" s="381">
        <f>ROUND(+C20*$E$9,5)</f>
        <v>56493.30954</v>
      </c>
      <c r="E20" s="457"/>
      <c r="F20" s="457"/>
      <c r="P20" s="196"/>
    </row>
    <row r="21" spans="2:16" s="77" customFormat="1" ht="16.5" customHeight="1">
      <c r="B21" s="378" t="s">
        <v>193</v>
      </c>
      <c r="C21" s="489">
        <v>12328.91174</v>
      </c>
      <c r="D21" s="381">
        <f t="shared" si="0"/>
        <v>47515.62585</v>
      </c>
      <c r="E21" s="457"/>
      <c r="F21" s="457"/>
      <c r="P21" s="196"/>
    </row>
    <row r="22" spans="2:16" s="77" customFormat="1" ht="16.5" customHeight="1">
      <c r="B22" s="378" t="s">
        <v>166</v>
      </c>
      <c r="C22" s="489">
        <v>10814.97418</v>
      </c>
      <c r="D22" s="381">
        <f>ROUND(+C22*$E$9,5)</f>
        <v>41680.91049</v>
      </c>
      <c r="E22" s="457"/>
      <c r="F22" s="457"/>
      <c r="P22" s="196"/>
    </row>
    <row r="23" spans="2:16" s="77" customFormat="1" ht="16.5" customHeight="1">
      <c r="B23" s="378" t="s">
        <v>192</v>
      </c>
      <c r="C23" s="489">
        <v>9642.32397</v>
      </c>
      <c r="D23" s="381">
        <f t="shared" si="0"/>
        <v>37161.51658</v>
      </c>
      <c r="E23" s="457"/>
      <c r="F23" s="457"/>
      <c r="P23" s="196"/>
    </row>
    <row r="24" spans="2:16" s="77" customFormat="1" ht="16.5" customHeight="1">
      <c r="B24" s="378" t="s">
        <v>204</v>
      </c>
      <c r="C24" s="489">
        <v>4918.10981</v>
      </c>
      <c r="D24" s="381">
        <f t="shared" si="0"/>
        <v>18954.39521</v>
      </c>
      <c r="E24" s="457"/>
      <c r="F24" s="457"/>
      <c r="P24" s="196"/>
    </row>
    <row r="25" spans="2:16" s="77" customFormat="1" ht="16.5" customHeight="1">
      <c r="B25" s="378" t="s">
        <v>194</v>
      </c>
      <c r="C25" s="489">
        <v>4491.74608</v>
      </c>
      <c r="D25" s="381">
        <f t="shared" si="0"/>
        <v>17311.18939</v>
      </c>
      <c r="E25" s="457"/>
      <c r="F25" s="457"/>
      <c r="P25" s="196"/>
    </row>
    <row r="26" spans="2:16" s="77" customFormat="1" ht="16.5" customHeight="1">
      <c r="B26" s="378" t="s">
        <v>255</v>
      </c>
      <c r="C26" s="489">
        <v>3892.0602000000003</v>
      </c>
      <c r="D26" s="381">
        <f>ROUND(+C26*$E$9,5)</f>
        <v>15000.00001</v>
      </c>
      <c r="E26" s="457"/>
      <c r="F26" s="457"/>
      <c r="P26" s="196"/>
    </row>
    <row r="27" spans="2:16" s="77" customFormat="1" ht="16.5" customHeight="1">
      <c r="B27" s="378" t="s">
        <v>233</v>
      </c>
      <c r="C27" s="489">
        <v>3762.3248599999997</v>
      </c>
      <c r="D27" s="381">
        <f>ROUND(+C27*$E$9,5)</f>
        <v>14500.00001</v>
      </c>
      <c r="E27" s="457"/>
      <c r="F27" s="457"/>
      <c r="P27" s="196"/>
    </row>
    <row r="28" spans="2:16" s="77" customFormat="1" ht="16.5" customHeight="1">
      <c r="B28" s="378" t="s">
        <v>195</v>
      </c>
      <c r="C28" s="489">
        <v>2900.1906099999997</v>
      </c>
      <c r="D28" s="381">
        <f t="shared" si="0"/>
        <v>11177.33461</v>
      </c>
      <c r="E28" s="457"/>
      <c r="F28" s="457"/>
      <c r="P28" s="196"/>
    </row>
    <row r="29" spans="2:16" s="77" customFormat="1" ht="16.5" customHeight="1">
      <c r="B29" s="378" t="s">
        <v>48</v>
      </c>
      <c r="C29" s="489">
        <v>1949.1740300000001</v>
      </c>
      <c r="D29" s="381">
        <f t="shared" si="0"/>
        <v>7512.11671</v>
      </c>
      <c r="E29" s="457"/>
      <c r="F29" s="457"/>
      <c r="P29" s="196"/>
    </row>
    <row r="30" spans="2:16" s="77" customFormat="1" ht="16.5" customHeight="1">
      <c r="B30" s="378" t="s">
        <v>246</v>
      </c>
      <c r="C30" s="489">
        <v>518.94136</v>
      </c>
      <c r="D30" s="381">
        <f t="shared" si="0"/>
        <v>2000</v>
      </c>
      <c r="E30" s="457"/>
      <c r="F30" s="457"/>
      <c r="P30" s="196"/>
    </row>
    <row r="31" spans="2:16" s="77" customFormat="1" ht="16.5" customHeight="1">
      <c r="B31" s="378" t="s">
        <v>228</v>
      </c>
      <c r="C31" s="489">
        <v>114.91248</v>
      </c>
      <c r="D31" s="381">
        <f t="shared" si="0"/>
        <v>442.8727</v>
      </c>
      <c r="E31" s="457"/>
      <c r="F31" s="457"/>
      <c r="P31" s="196"/>
    </row>
    <row r="32" spans="2:16" s="77" customFormat="1" ht="12" customHeight="1">
      <c r="B32" s="299"/>
      <c r="C32" s="535"/>
      <c r="D32" s="531"/>
      <c r="E32" s="457"/>
      <c r="F32" s="457"/>
      <c r="P32" s="196"/>
    </row>
    <row r="33" spans="2:16" s="77" customFormat="1" ht="16.5" customHeight="1">
      <c r="B33" s="78" t="s">
        <v>25</v>
      </c>
      <c r="C33" s="534">
        <f>SUM(C34:C36)</f>
        <v>4052880.0692400015</v>
      </c>
      <c r="D33" s="470">
        <f>+SUM(D34:D36)</f>
        <v>15619799.78685</v>
      </c>
      <c r="E33" s="457"/>
      <c r="F33" s="457"/>
      <c r="P33" s="196"/>
    </row>
    <row r="34" spans="2:16" s="77" customFormat="1" ht="16.5" customHeight="1">
      <c r="B34" s="378" t="s">
        <v>206</v>
      </c>
      <c r="C34" s="489">
        <v>2137990.286150002</v>
      </c>
      <c r="D34" s="469">
        <f>ROUND(+C34*$E$9,5)</f>
        <v>8239814.56282</v>
      </c>
      <c r="E34" s="457"/>
      <c r="F34" s="457"/>
      <c r="P34" s="196"/>
    </row>
    <row r="35" spans="2:16" s="77" customFormat="1" ht="16.5" customHeight="1">
      <c r="B35" s="379" t="s">
        <v>168</v>
      </c>
      <c r="C35" s="489">
        <v>1899766.3491599995</v>
      </c>
      <c r="D35" s="469">
        <f>ROUND(+C35*$E$9,5)</f>
        <v>7321699.50966</v>
      </c>
      <c r="E35" s="247"/>
      <c r="F35" s="386"/>
      <c r="P35" s="196"/>
    </row>
    <row r="36" spans="2:16" s="77" customFormat="1" ht="16.5" customHeight="1">
      <c r="B36" s="378" t="s">
        <v>123</v>
      </c>
      <c r="C36" s="489">
        <v>15123.43393</v>
      </c>
      <c r="D36" s="469">
        <f>ROUND(+C36*$E$9,5)</f>
        <v>58285.71437</v>
      </c>
      <c r="E36" s="247"/>
      <c r="F36" s="386"/>
      <c r="P36" s="196"/>
    </row>
    <row r="37" spans="2:16" s="77" customFormat="1" ht="15" customHeight="1">
      <c r="B37" s="299"/>
      <c r="C37" s="536"/>
      <c r="D37" s="532"/>
      <c r="E37" s="247"/>
      <c r="F37" s="386"/>
      <c r="P37" s="196"/>
    </row>
    <row r="38" spans="2:16" s="77" customFormat="1" ht="19.5" customHeight="1">
      <c r="B38" s="79" t="s">
        <v>199</v>
      </c>
      <c r="C38" s="533">
        <f>+C40+C52</f>
        <v>343387.41111</v>
      </c>
      <c r="D38" s="467">
        <f>+D40+D52</f>
        <v>1323415.0824100003</v>
      </c>
      <c r="E38" s="247"/>
      <c r="F38" s="386"/>
      <c r="P38" s="196"/>
    </row>
    <row r="39" spans="2:16" s="77" customFormat="1" ht="9.75" customHeight="1">
      <c r="B39" s="79"/>
      <c r="C39" s="533"/>
      <c r="D39" s="467"/>
      <c r="E39" s="247"/>
      <c r="F39" s="386"/>
      <c r="P39" s="196"/>
    </row>
    <row r="40" spans="2:16" s="77" customFormat="1" ht="16.5" customHeight="1">
      <c r="B40" s="78" t="s">
        <v>24</v>
      </c>
      <c r="C40" s="534">
        <f>SUM(C41:C50)</f>
        <v>318338.80199</v>
      </c>
      <c r="D40" s="470">
        <f>SUM(D41:D50)</f>
        <v>1226877.7428600003</v>
      </c>
      <c r="E40" s="247"/>
      <c r="F40" s="247"/>
      <c r="P40" s="196"/>
    </row>
    <row r="41" spans="2:16" s="77" customFormat="1" ht="16.5" customHeight="1">
      <c r="B41" s="378" t="s">
        <v>205</v>
      </c>
      <c r="C41" s="489">
        <v>306421.44166</v>
      </c>
      <c r="D41" s="469">
        <f aca="true" t="shared" si="1" ref="D41:D50">ROUND(+C41*$E$9,5)</f>
        <v>1180948.23616</v>
      </c>
      <c r="E41" s="247"/>
      <c r="F41" s="247"/>
      <c r="P41" s="196"/>
    </row>
    <row r="42" spans="2:16" s="77" customFormat="1" ht="16.5" customHeight="1">
      <c r="B42" s="343" t="s">
        <v>202</v>
      </c>
      <c r="C42" s="489">
        <v>3354.28646</v>
      </c>
      <c r="D42" s="469">
        <f t="shared" si="1"/>
        <v>12927.42002</v>
      </c>
      <c r="E42" s="247"/>
      <c r="F42" s="247"/>
      <c r="P42" s="196"/>
    </row>
    <row r="43" spans="2:16" s="77" customFormat="1" ht="16.5" customHeight="1">
      <c r="B43" s="343" t="s">
        <v>68</v>
      </c>
      <c r="C43" s="489">
        <v>3028.09884</v>
      </c>
      <c r="D43" s="469">
        <f t="shared" si="1"/>
        <v>11670.29293</v>
      </c>
      <c r="E43" s="247"/>
      <c r="F43" s="247"/>
      <c r="P43" s="196"/>
    </row>
    <row r="44" spans="2:16" s="77" customFormat="1" ht="16.5" customHeight="1">
      <c r="B44" s="343" t="s">
        <v>43</v>
      </c>
      <c r="C44" s="489">
        <v>1920.9208</v>
      </c>
      <c r="D44" s="469">
        <f t="shared" si="1"/>
        <v>7403.22876</v>
      </c>
      <c r="E44" s="247"/>
      <c r="F44" s="247"/>
      <c r="P44" s="196"/>
    </row>
    <row r="45" spans="2:16" s="77" customFormat="1" ht="16.5" customHeight="1">
      <c r="B45" s="343" t="s">
        <v>50</v>
      </c>
      <c r="C45" s="489">
        <v>1222.04661</v>
      </c>
      <c r="D45" s="469">
        <f t="shared" si="1"/>
        <v>4709.76763</v>
      </c>
      <c r="E45" s="247"/>
      <c r="F45" s="247"/>
      <c r="P45" s="196"/>
    </row>
    <row r="46" spans="2:16" s="77" customFormat="1" ht="16.5" customHeight="1">
      <c r="B46" s="343" t="s">
        <v>157</v>
      </c>
      <c r="C46" s="489">
        <v>995.95466</v>
      </c>
      <c r="D46" s="469">
        <f t="shared" si="1"/>
        <v>3838.40926</v>
      </c>
      <c r="E46" s="247"/>
      <c r="F46" s="247"/>
      <c r="P46" s="196"/>
    </row>
    <row r="47" spans="2:16" s="77" customFormat="1" ht="16.5" customHeight="1">
      <c r="B47" s="343" t="s">
        <v>42</v>
      </c>
      <c r="C47" s="489">
        <v>472.22004000000004</v>
      </c>
      <c r="D47" s="469">
        <f t="shared" si="1"/>
        <v>1819.93603</v>
      </c>
      <c r="E47" s="247"/>
      <c r="F47" s="247"/>
      <c r="P47" s="196"/>
    </row>
    <row r="48" spans="2:16" s="77" customFormat="1" ht="16.5" customHeight="1">
      <c r="B48" s="343" t="s">
        <v>203</v>
      </c>
      <c r="C48" s="489">
        <v>459.3902</v>
      </c>
      <c r="D48" s="469">
        <f t="shared" si="1"/>
        <v>1770.48983</v>
      </c>
      <c r="E48" s="247"/>
      <c r="F48" s="247"/>
      <c r="P48" s="196"/>
    </row>
    <row r="49" spans="2:16" s="77" customFormat="1" ht="16.5" customHeight="1">
      <c r="B49" s="343" t="s">
        <v>224</v>
      </c>
      <c r="C49" s="489">
        <v>402.25689</v>
      </c>
      <c r="D49" s="469">
        <f t="shared" si="1"/>
        <v>1550.29805</v>
      </c>
      <c r="E49" s="247"/>
      <c r="F49" s="247"/>
      <c r="P49" s="196"/>
    </row>
    <row r="50" spans="2:16" s="77" customFormat="1" ht="16.5" customHeight="1">
      <c r="B50" s="343" t="s">
        <v>204</v>
      </c>
      <c r="C50" s="489">
        <v>62.18583</v>
      </c>
      <c r="D50" s="469">
        <f t="shared" si="1"/>
        <v>239.66419</v>
      </c>
      <c r="E50" s="247"/>
      <c r="F50" s="247"/>
      <c r="P50" s="196"/>
    </row>
    <row r="51" spans="2:16" s="77" customFormat="1" ht="12" customHeight="1">
      <c r="B51" s="387"/>
      <c r="C51" s="535"/>
      <c r="D51" s="531"/>
      <c r="E51" s="247"/>
      <c r="F51" s="247"/>
      <c r="G51" s="445"/>
      <c r="P51" s="196"/>
    </row>
    <row r="52" spans="2:16" s="77" customFormat="1" ht="16.5" customHeight="1">
      <c r="B52" s="78" t="s">
        <v>25</v>
      </c>
      <c r="C52" s="534">
        <f>+C53</f>
        <v>25048.60912</v>
      </c>
      <c r="D52" s="470">
        <f>+D53</f>
        <v>96537.33955</v>
      </c>
      <c r="E52" s="247"/>
      <c r="F52" s="444"/>
      <c r="P52" s="196"/>
    </row>
    <row r="53" spans="2:16" s="77" customFormat="1" ht="16.5" customHeight="1">
      <c r="B53" s="379" t="s">
        <v>206</v>
      </c>
      <c r="C53" s="489">
        <v>25048.60912</v>
      </c>
      <c r="D53" s="469">
        <f>ROUND(+C53*$E$9,5)</f>
        <v>96537.33955</v>
      </c>
      <c r="E53" s="247"/>
      <c r="F53" s="386"/>
      <c r="P53" s="196"/>
    </row>
    <row r="54" spans="2:16" s="77" customFormat="1" ht="9.75" customHeight="1">
      <c r="B54" s="76"/>
      <c r="C54" s="537"/>
      <c r="D54" s="468"/>
      <c r="E54" s="247"/>
      <c r="F54" s="386"/>
      <c r="P54" s="196"/>
    </row>
    <row r="55" spans="2:16" s="77" customFormat="1" ht="18" customHeight="1" hidden="1">
      <c r="B55" s="150"/>
      <c r="C55" s="381"/>
      <c r="D55" s="381"/>
      <c r="E55" s="247"/>
      <c r="F55" s="386"/>
      <c r="P55" s="196"/>
    </row>
    <row r="56" spans="2:16" s="77" customFormat="1" ht="21.75" customHeight="1" hidden="1">
      <c r="B56" s="79" t="s">
        <v>111</v>
      </c>
      <c r="C56" s="503">
        <f>+C57</f>
        <v>0</v>
      </c>
      <c r="D56" s="503">
        <f>+D57</f>
        <v>0</v>
      </c>
      <c r="E56" s="247"/>
      <c r="F56" s="386"/>
      <c r="H56" s="300"/>
      <c r="P56" s="196"/>
    </row>
    <row r="57" spans="2:16" s="77" customFormat="1" ht="21.75" customHeight="1" hidden="1">
      <c r="B57" s="76" t="s">
        <v>65</v>
      </c>
      <c r="C57" s="388">
        <f>+C58</f>
        <v>0</v>
      </c>
      <c r="D57" s="388">
        <f>+D58</f>
        <v>0</v>
      </c>
      <c r="E57" s="247"/>
      <c r="F57" s="386"/>
      <c r="H57" s="300"/>
      <c r="P57" s="196"/>
    </row>
    <row r="58" spans="2:16" s="77" customFormat="1" ht="21.75" customHeight="1" hidden="1">
      <c r="B58" s="298" t="s">
        <v>108</v>
      </c>
      <c r="C58" s="383">
        <v>0</v>
      </c>
      <c r="D58" s="383">
        <f>+C58*$E$9</f>
        <v>0</v>
      </c>
      <c r="E58" s="247"/>
      <c r="F58" s="386"/>
      <c r="H58" s="300"/>
      <c r="P58" s="196"/>
    </row>
    <row r="59" spans="2:16" s="77" customFormat="1" ht="19.5" customHeight="1" hidden="1">
      <c r="B59" s="150"/>
      <c r="C59" s="381"/>
      <c r="D59" s="381"/>
      <c r="E59" s="247"/>
      <c r="F59" s="386"/>
      <c r="P59" s="196"/>
    </row>
    <row r="60" spans="2:16" s="77" customFormat="1" ht="21.75" customHeight="1" hidden="1">
      <c r="B60" s="79" t="s">
        <v>137</v>
      </c>
      <c r="C60" s="503">
        <f>+C61+C85</f>
        <v>0</v>
      </c>
      <c r="D60" s="503">
        <f>+D61+D85</f>
        <v>0</v>
      </c>
      <c r="E60" s="247"/>
      <c r="F60" s="386"/>
      <c r="P60" s="196"/>
    </row>
    <row r="61" spans="2:16" s="77" customFormat="1" ht="21.75" customHeight="1" hidden="1">
      <c r="B61" s="78" t="s">
        <v>24</v>
      </c>
      <c r="C61" s="380">
        <f>SUM(C62:C83)</f>
        <v>0</v>
      </c>
      <c r="D61" s="380">
        <f>SUM(D62:D83)</f>
        <v>0</v>
      </c>
      <c r="E61" s="247"/>
      <c r="F61" s="386"/>
      <c r="P61" s="196"/>
    </row>
    <row r="62" spans="2:16" s="77" customFormat="1" ht="21.75" customHeight="1" hidden="1">
      <c r="B62" s="298" t="s">
        <v>107</v>
      </c>
      <c r="C62" s="383"/>
      <c r="D62" s="383">
        <f aca="true" t="shared" si="2" ref="D62:D83">+C62*$E$9</f>
        <v>0</v>
      </c>
      <c r="E62" s="247"/>
      <c r="F62" s="386"/>
      <c r="P62" s="196"/>
    </row>
    <row r="63" spans="2:16" s="77" customFormat="1" ht="21.75" customHeight="1" hidden="1">
      <c r="B63" s="298" t="s">
        <v>38</v>
      </c>
      <c r="C63" s="383"/>
      <c r="D63" s="383">
        <f t="shared" si="2"/>
        <v>0</v>
      </c>
      <c r="E63" s="247"/>
      <c r="F63" s="386"/>
      <c r="P63" s="196"/>
    </row>
    <row r="64" spans="2:16" s="77" customFormat="1" ht="21.75" customHeight="1" hidden="1">
      <c r="B64" s="298" t="s">
        <v>39</v>
      </c>
      <c r="C64" s="383"/>
      <c r="D64" s="383">
        <f t="shared" si="2"/>
        <v>0</v>
      </c>
      <c r="E64" s="247"/>
      <c r="F64" s="386"/>
      <c r="P64" s="196"/>
    </row>
    <row r="65" spans="2:16" s="77" customFormat="1" ht="21.75" customHeight="1" hidden="1">
      <c r="B65" s="298" t="s">
        <v>41</v>
      </c>
      <c r="C65" s="383"/>
      <c r="D65" s="383">
        <f t="shared" si="2"/>
        <v>0</v>
      </c>
      <c r="E65" s="247"/>
      <c r="F65" s="386"/>
      <c r="P65" s="196"/>
    </row>
    <row r="66" spans="2:16" s="77" customFormat="1" ht="21.75" customHeight="1" hidden="1">
      <c r="B66" s="298" t="s">
        <v>144</v>
      </c>
      <c r="C66" s="383"/>
      <c r="D66" s="383">
        <f t="shared" si="2"/>
        <v>0</v>
      </c>
      <c r="E66" s="247"/>
      <c r="F66" s="386"/>
      <c r="P66" s="196"/>
    </row>
    <row r="67" spans="2:16" s="77" customFormat="1" ht="21.75" customHeight="1" hidden="1">
      <c r="B67" s="298" t="s">
        <v>40</v>
      </c>
      <c r="C67" s="383"/>
      <c r="D67" s="383">
        <f t="shared" si="2"/>
        <v>0</v>
      </c>
      <c r="E67" s="247"/>
      <c r="F67" s="386"/>
      <c r="P67" s="196"/>
    </row>
    <row r="68" spans="2:16" s="77" customFormat="1" ht="21.75" customHeight="1" hidden="1">
      <c r="B68" s="298" t="s">
        <v>44</v>
      </c>
      <c r="C68" s="383"/>
      <c r="D68" s="383">
        <f t="shared" si="2"/>
        <v>0</v>
      </c>
      <c r="E68" s="247"/>
      <c r="F68" s="386"/>
      <c r="P68" s="196"/>
    </row>
    <row r="69" spans="2:16" s="77" customFormat="1" ht="21.75" customHeight="1" hidden="1">
      <c r="B69" s="298" t="s">
        <v>68</v>
      </c>
      <c r="C69" s="383"/>
      <c r="D69" s="383">
        <f t="shared" si="2"/>
        <v>0</v>
      </c>
      <c r="E69" s="247"/>
      <c r="F69" s="386"/>
      <c r="P69" s="196"/>
    </row>
    <row r="70" spans="2:16" s="77" customFormat="1" ht="21.75" customHeight="1" hidden="1">
      <c r="B70" s="298" t="s">
        <v>46</v>
      </c>
      <c r="C70" s="383"/>
      <c r="D70" s="383">
        <f t="shared" si="2"/>
        <v>0</v>
      </c>
      <c r="E70" s="247"/>
      <c r="F70" s="386"/>
      <c r="P70" s="196"/>
    </row>
    <row r="71" spans="2:16" s="77" customFormat="1" ht="21.75" customHeight="1" hidden="1">
      <c r="B71" s="298" t="s">
        <v>42</v>
      </c>
      <c r="C71" s="383"/>
      <c r="D71" s="383">
        <f t="shared" si="2"/>
        <v>0</v>
      </c>
      <c r="E71" s="247"/>
      <c r="F71" s="386"/>
      <c r="P71" s="196"/>
    </row>
    <row r="72" spans="2:16" s="77" customFormat="1" ht="21.75" customHeight="1" hidden="1">
      <c r="B72" s="298" t="s">
        <v>43</v>
      </c>
      <c r="C72" s="383"/>
      <c r="D72" s="383">
        <f t="shared" si="2"/>
        <v>0</v>
      </c>
      <c r="E72" s="247"/>
      <c r="F72" s="386"/>
      <c r="P72" s="196"/>
    </row>
    <row r="73" spans="2:16" s="77" customFormat="1" ht="21.75" customHeight="1" hidden="1">
      <c r="B73" s="298" t="s">
        <v>47</v>
      </c>
      <c r="C73" s="383"/>
      <c r="D73" s="383">
        <f t="shared" si="2"/>
        <v>0</v>
      </c>
      <c r="E73" s="247"/>
      <c r="F73" s="386"/>
      <c r="P73" s="196"/>
    </row>
    <row r="74" spans="2:16" s="77" customFormat="1" ht="21.75" customHeight="1" hidden="1">
      <c r="B74" s="298" t="s">
        <v>50</v>
      </c>
      <c r="C74" s="383"/>
      <c r="D74" s="383">
        <f t="shared" si="2"/>
        <v>0</v>
      </c>
      <c r="E74" s="247"/>
      <c r="F74" s="386"/>
      <c r="P74" s="196"/>
    </row>
    <row r="75" spans="2:16" s="77" customFormat="1" ht="21.75" customHeight="1" hidden="1">
      <c r="B75" s="298" t="s">
        <v>157</v>
      </c>
      <c r="C75" s="383"/>
      <c r="D75" s="383">
        <f t="shared" si="2"/>
        <v>0</v>
      </c>
      <c r="E75" s="247"/>
      <c r="F75" s="386"/>
      <c r="P75" s="196"/>
    </row>
    <row r="76" spans="2:16" s="77" customFormat="1" ht="21.75" customHeight="1" hidden="1">
      <c r="B76" s="298" t="s">
        <v>52</v>
      </c>
      <c r="C76" s="383"/>
      <c r="D76" s="383">
        <f t="shared" si="2"/>
        <v>0</v>
      </c>
      <c r="E76" s="247"/>
      <c r="F76" s="386"/>
      <c r="P76" s="196"/>
    </row>
    <row r="77" spans="2:16" s="77" customFormat="1" ht="21.75" customHeight="1" hidden="1">
      <c r="B77" s="298" t="s">
        <v>54</v>
      </c>
      <c r="C77" s="383"/>
      <c r="D77" s="383">
        <f t="shared" si="2"/>
        <v>0</v>
      </c>
      <c r="E77" s="247"/>
      <c r="F77" s="386"/>
      <c r="P77" s="196"/>
    </row>
    <row r="78" spans="2:16" s="77" customFormat="1" ht="21.75" customHeight="1" hidden="1">
      <c r="B78" s="298" t="s">
        <v>45</v>
      </c>
      <c r="C78" s="383"/>
      <c r="D78" s="383">
        <f t="shared" si="2"/>
        <v>0</v>
      </c>
      <c r="E78" s="247"/>
      <c r="F78" s="386"/>
      <c r="P78" s="196"/>
    </row>
    <row r="79" spans="2:16" s="77" customFormat="1" ht="21.75" customHeight="1" hidden="1">
      <c r="B79" s="298" t="s">
        <v>49</v>
      </c>
      <c r="C79" s="383"/>
      <c r="D79" s="383">
        <f t="shared" si="2"/>
        <v>0</v>
      </c>
      <c r="E79" s="247"/>
      <c r="F79" s="386"/>
      <c r="P79" s="196"/>
    </row>
    <row r="80" spans="2:16" s="77" customFormat="1" ht="21.75" customHeight="1" hidden="1">
      <c r="B80" s="298" t="s">
        <v>56</v>
      </c>
      <c r="C80" s="383"/>
      <c r="D80" s="383">
        <f t="shared" si="2"/>
        <v>0</v>
      </c>
      <c r="E80" s="247"/>
      <c r="F80" s="386"/>
      <c r="P80" s="196"/>
    </row>
    <row r="81" spans="2:16" s="77" customFormat="1" ht="21.75" customHeight="1" hidden="1">
      <c r="B81" s="298" t="s">
        <v>51</v>
      </c>
      <c r="C81" s="383"/>
      <c r="D81" s="383">
        <f t="shared" si="2"/>
        <v>0</v>
      </c>
      <c r="E81" s="247"/>
      <c r="F81" s="386"/>
      <c r="P81" s="196"/>
    </row>
    <row r="82" spans="2:16" s="77" customFormat="1" ht="21.75" customHeight="1" hidden="1">
      <c r="B82" s="298" t="s">
        <v>53</v>
      </c>
      <c r="C82" s="383"/>
      <c r="D82" s="383">
        <f t="shared" si="2"/>
        <v>0</v>
      </c>
      <c r="E82" s="247"/>
      <c r="F82" s="386"/>
      <c r="P82" s="196"/>
    </row>
    <row r="83" spans="2:16" s="77" customFormat="1" ht="21.75" customHeight="1" hidden="1">
      <c r="B83" s="298" t="s">
        <v>55</v>
      </c>
      <c r="C83" s="383"/>
      <c r="D83" s="383">
        <f t="shared" si="2"/>
        <v>0</v>
      </c>
      <c r="E83" s="247"/>
      <c r="F83" s="386"/>
      <c r="P83" s="196"/>
    </row>
    <row r="84" spans="2:16" s="77" customFormat="1" ht="9.75" customHeight="1" hidden="1">
      <c r="B84" s="76"/>
      <c r="C84" s="388"/>
      <c r="D84" s="388"/>
      <c r="E84" s="247"/>
      <c r="F84" s="386"/>
      <c r="P84" s="196"/>
    </row>
    <row r="85" spans="2:16" s="77" customFormat="1" ht="21.75" customHeight="1" hidden="1">
      <c r="B85" s="78" t="s">
        <v>25</v>
      </c>
      <c r="C85" s="380">
        <f>+C86</f>
        <v>0</v>
      </c>
      <c r="D85" s="380">
        <f>+D86</f>
        <v>0</v>
      </c>
      <c r="E85" s="247"/>
      <c r="F85" s="386"/>
      <c r="P85" s="196"/>
    </row>
    <row r="86" spans="2:16" s="77" customFormat="1" ht="21.75" customHeight="1" hidden="1">
      <c r="B86" s="298" t="s">
        <v>106</v>
      </c>
      <c r="C86" s="383"/>
      <c r="D86" s="383">
        <f>+C86*$E$9</f>
        <v>0</v>
      </c>
      <c r="E86" s="247"/>
      <c r="F86" s="386"/>
      <c r="P86" s="196"/>
    </row>
    <row r="87" spans="2:16" s="77" customFormat="1" ht="4.5" customHeight="1">
      <c r="B87" s="150"/>
      <c r="C87" s="381"/>
      <c r="D87" s="381"/>
      <c r="E87" s="247"/>
      <c r="F87" s="386"/>
      <c r="P87" s="196"/>
    </row>
    <row r="88" spans="2:16" s="77" customFormat="1" ht="15" customHeight="1">
      <c r="B88" s="655" t="s">
        <v>28</v>
      </c>
      <c r="C88" s="612">
        <f>C14+C38</f>
        <v>8821113.689690003</v>
      </c>
      <c r="D88" s="612">
        <f>+D14+D38</f>
        <v>33996572.160069995</v>
      </c>
      <c r="E88" s="247"/>
      <c r="F88" s="386"/>
      <c r="P88" s="196"/>
    </row>
    <row r="89" spans="2:16" s="111" customFormat="1" ht="15" customHeight="1">
      <c r="B89" s="656"/>
      <c r="C89" s="613"/>
      <c r="D89" s="613"/>
      <c r="E89" s="247"/>
      <c r="F89" s="386"/>
      <c r="G89" s="77"/>
      <c r="P89" s="197"/>
    </row>
    <row r="90" spans="2:16" s="77" customFormat="1" ht="7.5" customHeight="1">
      <c r="B90" s="151"/>
      <c r="C90" s="101"/>
      <c r="D90" s="101"/>
      <c r="E90" s="247"/>
      <c r="F90" s="386"/>
      <c r="P90" s="196"/>
    </row>
    <row r="91" spans="1:16" ht="14.25" customHeight="1">
      <c r="A91" s="301"/>
      <c r="B91" s="302" t="s">
        <v>200</v>
      </c>
      <c r="C91" s="313"/>
      <c r="D91" s="303"/>
      <c r="E91" s="247"/>
      <c r="F91" s="386"/>
      <c r="G91" s="77"/>
      <c r="P91" s="195"/>
    </row>
    <row r="92" spans="1:16" ht="14.25" customHeight="1">
      <c r="A92" s="301"/>
      <c r="B92" s="302" t="s">
        <v>201</v>
      </c>
      <c r="C92" s="304"/>
      <c r="D92" s="305"/>
      <c r="E92" s="247"/>
      <c r="F92" s="386"/>
      <c r="G92" s="77"/>
      <c r="P92" s="195"/>
    </row>
    <row r="93" spans="3:16" ht="14.25">
      <c r="C93" s="306"/>
      <c r="D93" s="307"/>
      <c r="E93" s="247"/>
      <c r="F93" s="386"/>
      <c r="G93" s="77"/>
      <c r="P93" s="195"/>
    </row>
    <row r="94" spans="3:16" ht="14.25">
      <c r="C94" s="309"/>
      <c r="D94" s="309"/>
      <c r="E94" s="247"/>
      <c r="F94" s="386"/>
      <c r="G94" s="310"/>
      <c r="H94" s="310"/>
      <c r="P94" s="195"/>
    </row>
    <row r="95" spans="3:16" ht="12.75">
      <c r="C95" s="311"/>
      <c r="D95" s="311"/>
      <c r="G95" s="310"/>
      <c r="H95" s="310"/>
      <c r="P95" s="195"/>
    </row>
    <row r="96" spans="3:16" ht="12.75">
      <c r="C96" s="312"/>
      <c r="D96" s="312"/>
      <c r="H96" s="308"/>
      <c r="P96" s="195"/>
    </row>
    <row r="97" spans="2:16" ht="18">
      <c r="B97" s="372" t="s">
        <v>121</v>
      </c>
      <c r="C97" s="372"/>
      <c r="D97" s="372"/>
      <c r="H97" s="308"/>
      <c r="P97" s="195"/>
    </row>
    <row r="98" spans="2:16" ht="18">
      <c r="B98" s="373" t="s">
        <v>135</v>
      </c>
      <c r="C98" s="373"/>
      <c r="D98" s="373"/>
      <c r="G98" s="310"/>
      <c r="P98" s="195"/>
    </row>
    <row r="99" spans="2:16" ht="18">
      <c r="B99" s="373" t="s">
        <v>136</v>
      </c>
      <c r="C99" s="373"/>
      <c r="D99" s="373"/>
      <c r="P99" s="195"/>
    </row>
    <row r="100" spans="2:16" ht="16.5">
      <c r="B100" s="377" t="s">
        <v>58</v>
      </c>
      <c r="C100" s="374"/>
      <c r="D100" s="374"/>
      <c r="P100" s="195"/>
    </row>
    <row r="101" spans="2:16" ht="15.75">
      <c r="B101" s="375" t="str">
        <f>+B9</f>
        <v>Al 30 de noviembre de 2022</v>
      </c>
      <c r="C101" s="375"/>
      <c r="D101" s="296"/>
      <c r="P101" s="195"/>
    </row>
    <row r="102" spans="2:16" s="77" customFormat="1" ht="6.75" customHeight="1">
      <c r="B102" s="558"/>
      <c r="C102" s="558"/>
      <c r="D102" s="558"/>
      <c r="E102" s="211"/>
      <c r="P102" s="196"/>
    </row>
    <row r="103" spans="2:16" ht="16.5" customHeight="1">
      <c r="B103" s="569" t="s">
        <v>96</v>
      </c>
      <c r="C103" s="651" t="s">
        <v>86</v>
      </c>
      <c r="D103" s="653" t="s">
        <v>163</v>
      </c>
      <c r="P103" s="195"/>
    </row>
    <row r="104" spans="2:16" s="111" customFormat="1" ht="16.5" customHeight="1">
      <c r="B104" s="570"/>
      <c r="C104" s="652"/>
      <c r="D104" s="654"/>
      <c r="E104" s="212"/>
      <c r="G104" s="314"/>
      <c r="P104" s="197"/>
    </row>
    <row r="105" spans="2:16" s="111" customFormat="1" ht="9.75" customHeight="1">
      <c r="B105" s="149"/>
      <c r="C105" s="526"/>
      <c r="D105" s="112"/>
      <c r="E105" s="212"/>
      <c r="G105" s="314"/>
      <c r="P105" s="197"/>
    </row>
    <row r="106" spans="2:16" s="77" customFormat="1" ht="19.5" customHeight="1">
      <c r="B106" s="79" t="s">
        <v>198</v>
      </c>
      <c r="C106" s="528">
        <f>+C108+C111</f>
        <v>698183.65296</v>
      </c>
      <c r="D106" s="503">
        <f>+D108+D111</f>
        <v>2690799.7985199997</v>
      </c>
      <c r="E106" s="211"/>
      <c r="G106" s="300"/>
      <c r="H106" s="300"/>
      <c r="P106" s="196"/>
    </row>
    <row r="107" spans="2:16" s="77" customFormat="1" ht="9.75" customHeight="1">
      <c r="B107" s="79"/>
      <c r="C107" s="528"/>
      <c r="D107" s="503"/>
      <c r="E107" s="211"/>
      <c r="G107" s="300"/>
      <c r="H107" s="300"/>
      <c r="P107" s="196"/>
    </row>
    <row r="108" spans="2:16" s="77" customFormat="1" ht="16.5" customHeight="1">
      <c r="B108" s="78" t="s">
        <v>25</v>
      </c>
      <c r="C108" s="380">
        <f>SUM(C109:C109)</f>
        <v>0</v>
      </c>
      <c r="D108" s="380">
        <f>SUM(D109:D109)</f>
        <v>0</v>
      </c>
      <c r="E108" s="211"/>
      <c r="G108" s="300"/>
      <c r="H108" s="300"/>
      <c r="P108" s="196"/>
    </row>
    <row r="109" spans="2:16" s="77" customFormat="1" ht="16.5" customHeight="1" hidden="1">
      <c r="B109" s="430"/>
      <c r="C109" s="489">
        <v>0</v>
      </c>
      <c r="D109" s="381">
        <f>ROUND(+C109*$E$9,5)</f>
        <v>0</v>
      </c>
      <c r="E109" s="211"/>
      <c r="G109" s="300"/>
      <c r="H109" s="300"/>
      <c r="P109" s="196"/>
    </row>
    <row r="110" spans="2:16" s="77" customFormat="1" ht="12" customHeight="1">
      <c r="B110" s="79"/>
      <c r="C110" s="528"/>
      <c r="D110" s="503"/>
      <c r="E110" s="211"/>
      <c r="G110" s="300"/>
      <c r="H110" s="300"/>
      <c r="P110" s="196"/>
    </row>
    <row r="111" spans="2:16" s="77" customFormat="1" ht="16.5" customHeight="1">
      <c r="B111" s="78" t="s">
        <v>24</v>
      </c>
      <c r="C111" s="380">
        <f>SUM(C112:C120)</f>
        <v>698183.65296</v>
      </c>
      <c r="D111" s="380">
        <f>SUM(D112:D120)</f>
        <v>2690799.7985199997</v>
      </c>
      <c r="E111" s="211"/>
      <c r="F111" s="211"/>
      <c r="G111" s="315"/>
      <c r="H111" s="315"/>
      <c r="P111" s="196"/>
    </row>
    <row r="112" spans="2:16" s="77" customFormat="1" ht="16.5" customHeight="1">
      <c r="B112" s="508" t="s">
        <v>245</v>
      </c>
      <c r="C112" s="489">
        <v>379155.20064</v>
      </c>
      <c r="D112" s="381">
        <f aca="true" t="shared" si="3" ref="D112:D120">ROUND(+C112*$E$9,5)</f>
        <v>1461264.14327</v>
      </c>
      <c r="E112" s="211"/>
      <c r="F112" s="211"/>
      <c r="G112" s="315"/>
      <c r="H112" s="315"/>
      <c r="P112" s="196"/>
    </row>
    <row r="113" spans="2:16" s="77" customFormat="1" ht="16.5" customHeight="1">
      <c r="B113" s="508" t="s">
        <v>238</v>
      </c>
      <c r="C113" s="489">
        <v>83376.97613000004</v>
      </c>
      <c r="D113" s="381">
        <f t="shared" si="3"/>
        <v>321334.86601</v>
      </c>
      <c r="E113" s="211"/>
      <c r="F113" s="211"/>
      <c r="G113" s="315"/>
      <c r="H113" s="315"/>
      <c r="P113" s="196"/>
    </row>
    <row r="114" spans="2:16" s="77" customFormat="1" ht="16.5" customHeight="1">
      <c r="B114" s="508" t="s">
        <v>249</v>
      </c>
      <c r="C114" s="489">
        <v>77291.86686000001</v>
      </c>
      <c r="D114" s="381">
        <f t="shared" si="3"/>
        <v>297882.85488</v>
      </c>
      <c r="E114" s="211"/>
      <c r="F114" s="211"/>
      <c r="G114" s="315"/>
      <c r="P114" s="196"/>
    </row>
    <row r="115" spans="2:16" s="77" customFormat="1" ht="16.5" customHeight="1">
      <c r="B115" s="508" t="s">
        <v>237</v>
      </c>
      <c r="C115" s="489">
        <v>55574.99406000001</v>
      </c>
      <c r="D115" s="381">
        <f t="shared" si="3"/>
        <v>214186.02711</v>
      </c>
      <c r="E115" s="211"/>
      <c r="F115" s="211"/>
      <c r="G115" s="315"/>
      <c r="P115" s="196"/>
    </row>
    <row r="116" spans="2:16" s="77" customFormat="1" ht="16.5" customHeight="1">
      <c r="B116" s="378" t="s">
        <v>166</v>
      </c>
      <c r="C116" s="489">
        <v>27867.15101</v>
      </c>
      <c r="D116" s="381">
        <f t="shared" si="3"/>
        <v>107399.99999</v>
      </c>
      <c r="E116" s="211"/>
      <c r="F116" s="211"/>
      <c r="G116" s="315"/>
      <c r="P116" s="196"/>
    </row>
    <row r="117" spans="2:16" s="77" customFormat="1" ht="16.5" customHeight="1">
      <c r="B117" s="508" t="s">
        <v>239</v>
      </c>
      <c r="C117" s="489">
        <v>26391.69424999999</v>
      </c>
      <c r="D117" s="381">
        <f t="shared" si="3"/>
        <v>101713.58964</v>
      </c>
      <c r="E117" s="211"/>
      <c r="F117" s="211"/>
      <c r="G117" s="315"/>
      <c r="P117" s="196"/>
    </row>
    <row r="118" spans="2:16" s="77" customFormat="1" ht="16.5" customHeight="1">
      <c r="B118" s="508" t="s">
        <v>241</v>
      </c>
      <c r="C118" s="489">
        <v>20757.65438</v>
      </c>
      <c r="D118" s="381">
        <f t="shared" si="3"/>
        <v>79999.99998</v>
      </c>
      <c r="E118" s="211"/>
      <c r="F118" s="211"/>
      <c r="G118" s="315"/>
      <c r="P118" s="196"/>
    </row>
    <row r="119" spans="2:16" s="77" customFormat="1" ht="16.5" customHeight="1">
      <c r="B119" s="508" t="s">
        <v>240</v>
      </c>
      <c r="C119" s="489">
        <v>19495.81444</v>
      </c>
      <c r="D119" s="381">
        <f t="shared" si="3"/>
        <v>75136.86885</v>
      </c>
      <c r="E119" s="211"/>
      <c r="F119" s="211"/>
      <c r="G119" s="315"/>
      <c r="P119" s="196"/>
    </row>
    <row r="120" spans="2:16" s="77" customFormat="1" ht="16.5" customHeight="1">
      <c r="B120" s="508" t="s">
        <v>242</v>
      </c>
      <c r="C120" s="489">
        <v>8272.30119</v>
      </c>
      <c r="D120" s="381">
        <f t="shared" si="3"/>
        <v>31881.44879</v>
      </c>
      <c r="E120" s="211"/>
      <c r="F120" s="211"/>
      <c r="G120" s="315"/>
      <c r="P120" s="196"/>
    </row>
    <row r="121" spans="2:16" s="77" customFormat="1" ht="9.75" customHeight="1">
      <c r="B121" s="150"/>
      <c r="C121" s="472"/>
      <c r="D121" s="381"/>
      <c r="E121" s="211"/>
      <c r="F121" s="211"/>
      <c r="G121" s="315"/>
      <c r="P121" s="196"/>
    </row>
    <row r="122" spans="2:16" s="77" customFormat="1" ht="15" customHeight="1">
      <c r="B122" s="655" t="s">
        <v>28</v>
      </c>
      <c r="C122" s="612">
        <f>+C106</f>
        <v>698183.65296</v>
      </c>
      <c r="D122" s="612">
        <f>+D106</f>
        <v>2690799.7985199997</v>
      </c>
      <c r="E122" s="211"/>
      <c r="F122" s="211"/>
      <c r="G122" s="315"/>
      <c r="P122" s="196"/>
    </row>
    <row r="123" spans="2:16" s="111" customFormat="1" ht="15" customHeight="1">
      <c r="B123" s="656"/>
      <c r="C123" s="613"/>
      <c r="D123" s="613"/>
      <c r="E123" s="211"/>
      <c r="F123" s="445"/>
      <c r="G123" s="315"/>
      <c r="P123" s="197"/>
    </row>
    <row r="124" spans="2:16" s="77" customFormat="1" ht="7.5" customHeight="1">
      <c r="B124" s="151"/>
      <c r="C124" s="101"/>
      <c r="D124" s="101"/>
      <c r="E124" s="211"/>
      <c r="F124" s="445"/>
      <c r="P124" s="196"/>
    </row>
    <row r="125" spans="1:16" ht="14.25" customHeight="1">
      <c r="A125" s="301"/>
      <c r="B125" s="302" t="s">
        <v>200</v>
      </c>
      <c r="C125" s="389"/>
      <c r="D125" s="389"/>
      <c r="P125" s="195"/>
    </row>
    <row r="126" spans="3:16" ht="12.75">
      <c r="C126" s="313"/>
      <c r="D126" s="313"/>
      <c r="P126" s="195"/>
    </row>
  </sheetData>
  <sheetProtection/>
  <mergeCells count="14">
    <mergeCell ref="B10:D10"/>
    <mergeCell ref="B102:D102"/>
    <mergeCell ref="B11:B12"/>
    <mergeCell ref="C11:C12"/>
    <mergeCell ref="D11:D12"/>
    <mergeCell ref="B88:B89"/>
    <mergeCell ref="C88:C89"/>
    <mergeCell ref="D88:D89"/>
    <mergeCell ref="B103:B104"/>
    <mergeCell ref="C103:C104"/>
    <mergeCell ref="D103:D104"/>
    <mergeCell ref="B122:B123"/>
    <mergeCell ref="C122:C123"/>
    <mergeCell ref="D122:D123"/>
  </mergeCells>
  <printOptions horizontalCentered="1"/>
  <pageMargins left="0.1968503937007874" right="0.1968503937007874" top="0.03937007874015748" bottom="0.03937007874015748" header="0.31496062992125984" footer="0.31496062992125984"/>
  <pageSetup fitToHeight="2" horizontalDpi="600" verticalDpi="600" orientation="portrait" paperSize="9" scale="69" r:id="rId2"/>
  <rowBreaks count="1" manualBreakCount="1">
    <brk id="93" min="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="85" zoomScaleNormal="85" zoomScalePageLayoutView="0" workbookViewId="0" topLeftCell="A1">
      <selection activeCell="B6" sqref="B6:G6"/>
    </sheetView>
  </sheetViews>
  <sheetFormatPr defaultColWidth="11.421875" defaultRowHeight="12.75"/>
  <cols>
    <col min="1" max="1" width="5.421875" style="6" customWidth="1"/>
    <col min="2" max="2" width="16.00390625" style="6" customWidth="1"/>
    <col min="3" max="3" width="1.28515625" style="6" customWidth="1"/>
    <col min="4" max="4" width="21.00390625" style="6" customWidth="1"/>
    <col min="5" max="5" width="18.7109375" style="6" customWidth="1"/>
    <col min="6" max="6" width="22.7109375" style="6" customWidth="1"/>
    <col min="7" max="7" width="22.140625" style="6" customWidth="1"/>
    <col min="8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>
      <c r="D4" s="5"/>
    </row>
    <row r="5" s="4" customFormat="1" ht="12.75"/>
    <row r="6" spans="2:7" s="4" customFormat="1" ht="18">
      <c r="B6" s="544" t="s">
        <v>18</v>
      </c>
      <c r="C6" s="544"/>
      <c r="D6" s="544"/>
      <c r="E6" s="544"/>
      <c r="F6" s="544"/>
      <c r="G6" s="544"/>
    </row>
    <row r="7" spans="2:7" s="4" customFormat="1" ht="15.75">
      <c r="B7" s="545" t="str">
        <f>+Indice!B7</f>
        <v>AL 30 DE NOVIEMBRE 2022</v>
      </c>
      <c r="C7" s="545"/>
      <c r="D7" s="545"/>
      <c r="E7" s="545"/>
      <c r="F7" s="545"/>
      <c r="G7" s="545"/>
    </row>
    <row r="8" spans="2:7" ht="12.75">
      <c r="B8" s="86"/>
      <c r="C8" s="86"/>
      <c r="D8" s="86"/>
      <c r="E8" s="86"/>
      <c r="F8" s="86"/>
      <c r="G8" s="86"/>
    </row>
    <row r="9" spans="2:7" ht="54.75" customHeight="1">
      <c r="B9" s="187" t="s">
        <v>2</v>
      </c>
      <c r="C9" s="187" t="s">
        <v>8</v>
      </c>
      <c r="D9" s="549" t="s">
        <v>142</v>
      </c>
      <c r="E9" s="549"/>
      <c r="F9" s="549"/>
      <c r="G9" s="549"/>
    </row>
    <row r="10" spans="2:7" ht="12" customHeight="1">
      <c r="B10" s="52"/>
      <c r="C10" s="52"/>
      <c r="D10" s="53"/>
      <c r="E10" s="53"/>
      <c r="F10" s="53"/>
      <c r="G10" s="53"/>
    </row>
    <row r="11" spans="2:7" ht="15.75" customHeight="1">
      <c r="B11" s="52"/>
      <c r="C11" s="52"/>
      <c r="D11" s="52" t="s">
        <v>130</v>
      </c>
      <c r="E11" s="52"/>
      <c r="F11" s="52"/>
      <c r="G11" s="52"/>
    </row>
    <row r="12" spans="2:7" ht="6" customHeight="1">
      <c r="B12" s="52"/>
      <c r="C12" s="52"/>
      <c r="D12" s="52"/>
      <c r="E12" s="52"/>
      <c r="F12" s="52"/>
      <c r="G12" s="52"/>
    </row>
    <row r="13" spans="2:8" ht="15.75" customHeight="1">
      <c r="B13" s="52"/>
      <c r="C13" s="52"/>
      <c r="D13" s="550" t="s">
        <v>131</v>
      </c>
      <c r="E13" s="550"/>
      <c r="F13" s="550"/>
      <c r="G13" s="550"/>
      <c r="H13" s="550"/>
    </row>
    <row r="14" spans="2:8" ht="15.75" customHeight="1">
      <c r="B14" s="52"/>
      <c r="C14" s="52"/>
      <c r="D14" s="550" t="s">
        <v>132</v>
      </c>
      <c r="E14" s="550"/>
      <c r="F14" s="550"/>
      <c r="G14" s="550"/>
      <c r="H14" s="550"/>
    </row>
    <row r="15" spans="2:7" ht="15.75" customHeight="1">
      <c r="B15" s="52"/>
      <c r="C15" s="52"/>
      <c r="D15" s="29" t="s">
        <v>133</v>
      </c>
      <c r="E15" s="54"/>
      <c r="F15" s="54"/>
      <c r="G15" s="54"/>
    </row>
    <row r="16" spans="2:4" ht="12.75">
      <c r="B16" s="55"/>
      <c r="C16" s="55"/>
      <c r="D16" s="56"/>
    </row>
    <row r="17" spans="1:7" s="30" customFormat="1" ht="18" customHeight="1">
      <c r="A17" s="6"/>
      <c r="B17" s="57" t="s">
        <v>22</v>
      </c>
      <c r="C17" s="52" t="s">
        <v>8</v>
      </c>
      <c r="D17" s="29" t="s">
        <v>126</v>
      </c>
      <c r="E17" s="6"/>
      <c r="F17" s="6"/>
      <c r="G17" s="6"/>
    </row>
    <row r="18" spans="1:7" s="30" customFormat="1" ht="15" customHeight="1">
      <c r="A18" s="6"/>
      <c r="B18" s="57"/>
      <c r="C18" s="52"/>
      <c r="D18" s="62" t="s">
        <v>127</v>
      </c>
      <c r="E18" s="6"/>
      <c r="F18" s="6"/>
      <c r="G18" s="6"/>
    </row>
    <row r="19" spans="1:7" s="30" customFormat="1" ht="15" customHeight="1">
      <c r="A19" s="6"/>
      <c r="B19" s="57"/>
      <c r="C19" s="52"/>
      <c r="D19" s="62" t="s">
        <v>128</v>
      </c>
      <c r="E19" s="6"/>
      <c r="F19" s="6"/>
      <c r="G19" s="6"/>
    </row>
    <row r="20" spans="1:7" s="30" customFormat="1" ht="15" customHeight="1">
      <c r="A20" s="6"/>
      <c r="B20" s="57"/>
      <c r="C20" s="52"/>
      <c r="D20" s="62" t="s">
        <v>129</v>
      </c>
      <c r="E20" s="6"/>
      <c r="F20" s="6"/>
      <c r="G20" s="6"/>
    </row>
    <row r="21" spans="2:4" ht="9" customHeight="1">
      <c r="B21" s="55"/>
      <c r="C21" s="55"/>
      <c r="D21" s="56"/>
    </row>
    <row r="22" spans="1:7" s="30" customFormat="1" ht="23.25" customHeight="1">
      <c r="A22" s="6"/>
      <c r="B22" s="58" t="s">
        <v>3</v>
      </c>
      <c r="C22" s="55" t="s">
        <v>8</v>
      </c>
      <c r="D22" s="547">
        <v>44895</v>
      </c>
      <c r="E22" s="548"/>
      <c r="F22" s="548"/>
      <c r="G22" s="548"/>
    </row>
    <row r="23" spans="2:3" ht="9.75" customHeight="1">
      <c r="B23" s="55"/>
      <c r="C23" s="55"/>
    </row>
    <row r="24" spans="1:7" s="30" customFormat="1" ht="23.25" customHeight="1">
      <c r="A24" s="6"/>
      <c r="B24" s="58" t="s">
        <v>4</v>
      </c>
      <c r="C24" s="55" t="s">
        <v>8</v>
      </c>
      <c r="D24" s="548" t="s">
        <v>17</v>
      </c>
      <c r="E24" s="548"/>
      <c r="F24" s="548"/>
      <c r="G24" s="548"/>
    </row>
    <row r="25" spans="2:3" ht="12" customHeight="1">
      <c r="B25" s="55"/>
      <c r="C25" s="55"/>
    </row>
    <row r="26" spans="1:7" s="30" customFormat="1" ht="40.5" customHeight="1">
      <c r="A26" s="6"/>
      <c r="B26" s="52" t="s">
        <v>5</v>
      </c>
      <c r="C26" s="52" t="s">
        <v>8</v>
      </c>
      <c r="D26" s="549" t="s">
        <v>151</v>
      </c>
      <c r="E26" s="549"/>
      <c r="F26" s="549"/>
      <c r="G26" s="549"/>
    </row>
    <row r="27" spans="2:3" ht="8.25" customHeight="1">
      <c r="B27" s="55"/>
      <c r="C27" s="55"/>
    </row>
    <row r="28" spans="1:7" s="30" customFormat="1" ht="18" customHeight="1">
      <c r="A28" s="6"/>
      <c r="B28" s="52" t="s">
        <v>9</v>
      </c>
      <c r="C28" s="52" t="s">
        <v>8</v>
      </c>
      <c r="D28" s="29" t="s">
        <v>159</v>
      </c>
      <c r="E28" s="29"/>
      <c r="F28" s="29"/>
      <c r="G28" s="29"/>
    </row>
    <row r="29" spans="1:7" s="30" customFormat="1" ht="18" customHeight="1">
      <c r="A29" s="6"/>
      <c r="B29" s="52"/>
      <c r="C29" s="52"/>
      <c r="D29" s="29" t="s">
        <v>82</v>
      </c>
      <c r="E29" s="29"/>
      <c r="F29" s="29"/>
      <c r="G29" s="29"/>
    </row>
    <row r="30" spans="2:3" ht="12.75">
      <c r="B30" s="55"/>
      <c r="C30" s="55"/>
    </row>
    <row r="31" spans="2:7" ht="12.75">
      <c r="B31" s="55" t="s">
        <v>6</v>
      </c>
      <c r="C31" s="55" t="s">
        <v>8</v>
      </c>
      <c r="D31" s="59" t="s">
        <v>10</v>
      </c>
      <c r="E31" s="60"/>
      <c r="F31" s="60"/>
      <c r="G31" s="60"/>
    </row>
    <row r="32" spans="2:3" ht="9" customHeight="1">
      <c r="B32" s="55"/>
      <c r="C32" s="55"/>
    </row>
    <row r="33" spans="2:4" ht="18.75" customHeight="1">
      <c r="B33" s="55" t="s">
        <v>7</v>
      </c>
      <c r="C33" s="55" t="s">
        <v>8</v>
      </c>
      <c r="D33" s="61">
        <v>44926</v>
      </c>
    </row>
    <row r="34" spans="2:4" ht="13.5" customHeight="1">
      <c r="B34" s="55"/>
      <c r="C34" s="55"/>
      <c r="D34" s="61"/>
    </row>
    <row r="35" spans="1:7" s="30" customFormat="1" ht="18" customHeight="1">
      <c r="A35" s="6"/>
      <c r="B35" s="52" t="s">
        <v>81</v>
      </c>
      <c r="C35" s="55" t="s">
        <v>8</v>
      </c>
      <c r="D35" s="29" t="s">
        <v>83</v>
      </c>
      <c r="E35" s="29"/>
      <c r="F35" s="29"/>
      <c r="G35" s="29"/>
    </row>
    <row r="36" spans="1:7" s="30" customFormat="1" ht="12.75" customHeight="1">
      <c r="A36" s="6"/>
      <c r="B36" s="52"/>
      <c r="C36" s="52"/>
      <c r="D36" s="29"/>
      <c r="E36" s="29"/>
      <c r="F36" s="29"/>
      <c r="G36" s="29"/>
    </row>
    <row r="37" spans="1:7" s="30" customFormat="1" ht="26.25" customHeight="1">
      <c r="A37" s="6"/>
      <c r="B37" s="52" t="s">
        <v>21</v>
      </c>
      <c r="C37" s="52" t="s">
        <v>8</v>
      </c>
      <c r="D37" s="550" t="s">
        <v>160</v>
      </c>
      <c r="E37" s="550"/>
      <c r="F37" s="550"/>
      <c r="G37" s="550"/>
    </row>
    <row r="38" spans="2:4" ht="12.75">
      <c r="B38" s="55"/>
      <c r="C38" s="55"/>
      <c r="D38" s="61"/>
    </row>
    <row r="39" spans="2:8" ht="16.5" customHeight="1">
      <c r="B39" s="55" t="s">
        <v>23</v>
      </c>
      <c r="C39" s="55" t="s">
        <v>8</v>
      </c>
      <c r="D39" s="548" t="s">
        <v>170</v>
      </c>
      <c r="E39" s="548"/>
      <c r="F39" s="548"/>
      <c r="G39" s="548"/>
      <c r="H39" s="551">
        <v>3.854</v>
      </c>
    </row>
    <row r="40" spans="4:8" ht="15.75" customHeight="1">
      <c r="D40" s="548"/>
      <c r="E40" s="548"/>
      <c r="F40" s="548"/>
      <c r="G40" s="548"/>
      <c r="H40" s="551"/>
    </row>
    <row r="41" ht="15.75" customHeight="1"/>
    <row r="42" spans="2:4" ht="12.75">
      <c r="B42" s="55" t="s">
        <v>69</v>
      </c>
      <c r="C42" s="55" t="s">
        <v>8</v>
      </c>
      <c r="D42" s="6" t="s">
        <v>70</v>
      </c>
    </row>
  </sheetData>
  <sheetProtection/>
  <mergeCells count="11">
    <mergeCell ref="H39:H40"/>
    <mergeCell ref="D24:G24"/>
    <mergeCell ref="D26:G26"/>
    <mergeCell ref="D37:G37"/>
    <mergeCell ref="D39:G40"/>
    <mergeCell ref="D22:G22"/>
    <mergeCell ref="B6:G6"/>
    <mergeCell ref="B7:G7"/>
    <mergeCell ref="D9:G9"/>
    <mergeCell ref="D14:H14"/>
    <mergeCell ref="D13:H13"/>
  </mergeCells>
  <printOptions horizontalCentered="1"/>
  <pageMargins left="0.3937007874015748" right="0.31496062992125984" top="0.866141732283464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9"/>
  <sheetViews>
    <sheetView showGridLines="0" zoomScale="85" zoomScaleNormal="85" zoomScaleSheetLayoutView="70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20" customWidth="1"/>
    <col min="2" max="2" width="32.421875" style="120" customWidth="1"/>
    <col min="3" max="4" width="15.7109375" style="120" customWidth="1"/>
    <col min="5" max="5" width="10.7109375" style="120" customWidth="1"/>
    <col min="6" max="6" width="4.28125" style="120" customWidth="1"/>
    <col min="7" max="7" width="30.8515625" style="120" customWidth="1"/>
    <col min="8" max="8" width="17.57421875" style="120" bestFit="1" customWidth="1"/>
    <col min="9" max="9" width="18.57421875" style="120" bestFit="1" customWidth="1"/>
    <col min="10" max="10" width="10.7109375" style="120" customWidth="1"/>
    <col min="11" max="11" width="0.71875" style="120" customWidth="1"/>
    <col min="12" max="12" width="15.7109375" style="120" customWidth="1"/>
    <col min="13" max="13" width="2.421875" style="120" customWidth="1"/>
    <col min="14" max="19" width="15.7109375" style="120" customWidth="1"/>
    <col min="20" max="16384" width="15.7109375" style="128" customWidth="1"/>
  </cols>
  <sheetData>
    <row r="1" s="130" customFormat="1" ht="15.75" customHeight="1"/>
    <row r="2" s="130" customFormat="1" ht="15.75" customHeight="1">
      <c r="D2" s="152"/>
    </row>
    <row r="3" s="130" customFormat="1" ht="15.75" customHeight="1">
      <c r="D3" s="152"/>
    </row>
    <row r="4" spans="1:19" s="154" customFormat="1" ht="18" customHeight="1">
      <c r="A4" s="130"/>
      <c r="B4" s="130"/>
      <c r="C4" s="130"/>
      <c r="D4" s="130"/>
      <c r="E4" s="130"/>
      <c r="F4" s="130"/>
      <c r="G4" s="130"/>
      <c r="H4" s="119"/>
      <c r="I4" s="119"/>
      <c r="J4" s="119"/>
      <c r="K4" s="119"/>
      <c r="L4" s="119"/>
      <c r="M4" s="119"/>
      <c r="N4" s="119"/>
      <c r="O4" s="153"/>
      <c r="P4" s="153"/>
      <c r="Q4" s="153"/>
      <c r="R4" s="153"/>
      <c r="S4" s="153"/>
    </row>
    <row r="5" spans="1:19" s="154" customFormat="1" ht="19.5" customHeight="1">
      <c r="A5" s="130"/>
      <c r="B5" s="544" t="s">
        <v>172</v>
      </c>
      <c r="C5" s="544"/>
      <c r="D5" s="544"/>
      <c r="E5" s="544"/>
      <c r="F5" s="544"/>
      <c r="G5" s="544"/>
      <c r="H5" s="544"/>
      <c r="I5" s="544"/>
      <c r="J5" s="544"/>
      <c r="K5" s="119"/>
      <c r="L5" s="119"/>
      <c r="M5" s="119"/>
      <c r="N5" s="119"/>
      <c r="O5" s="153"/>
      <c r="P5" s="153"/>
      <c r="Q5" s="153"/>
      <c r="R5" s="153"/>
      <c r="S5" s="153"/>
    </row>
    <row r="6" spans="1:19" s="154" customFormat="1" ht="19.5" customHeight="1">
      <c r="A6" s="130"/>
      <c r="B6" s="557" t="s">
        <v>18</v>
      </c>
      <c r="C6" s="557"/>
      <c r="D6" s="557"/>
      <c r="E6" s="557"/>
      <c r="F6" s="557"/>
      <c r="G6" s="557"/>
      <c r="H6" s="557"/>
      <c r="I6" s="557"/>
      <c r="J6" s="557"/>
      <c r="K6" s="119"/>
      <c r="L6" s="119"/>
      <c r="M6" s="119"/>
      <c r="N6" s="119"/>
      <c r="O6" s="153"/>
      <c r="P6" s="153"/>
      <c r="Q6" s="153"/>
      <c r="R6" s="153"/>
      <c r="S6" s="153"/>
    </row>
    <row r="7" spans="1:19" s="154" customFormat="1" ht="18" customHeight="1">
      <c r="A7" s="130"/>
      <c r="B7" s="545" t="str">
        <f>+Indice!B7</f>
        <v>AL 30 DE NOVIEMBRE 2022</v>
      </c>
      <c r="C7" s="545"/>
      <c r="D7" s="545"/>
      <c r="E7" s="545"/>
      <c r="F7" s="545"/>
      <c r="G7" s="545"/>
      <c r="H7" s="545"/>
      <c r="I7" s="545"/>
      <c r="J7" s="545"/>
      <c r="K7" s="119"/>
      <c r="L7" s="119"/>
      <c r="M7" s="119"/>
      <c r="N7" s="119"/>
      <c r="O7" s="153"/>
      <c r="P7" s="153"/>
      <c r="Q7" s="153"/>
      <c r="R7" s="153"/>
      <c r="S7" s="153"/>
    </row>
    <row r="8" spans="1:19" s="154" customFormat="1" ht="19.5" customHeight="1">
      <c r="A8" s="130"/>
      <c r="B8" s="545"/>
      <c r="C8" s="545"/>
      <c r="D8" s="545"/>
      <c r="E8" s="545"/>
      <c r="F8" s="545"/>
      <c r="G8" s="545"/>
      <c r="H8" s="545"/>
      <c r="I8" s="545"/>
      <c r="J8" s="545"/>
      <c r="K8" s="119"/>
      <c r="L8" s="119"/>
      <c r="M8" s="119"/>
      <c r="N8" s="119"/>
      <c r="O8" s="153"/>
      <c r="P8" s="153"/>
      <c r="Q8" s="153"/>
      <c r="R8" s="153"/>
      <c r="S8" s="153"/>
    </row>
    <row r="9" spans="1:19" s="154" customFormat="1" ht="15.75" customHeight="1">
      <c r="A9" s="130"/>
      <c r="B9" s="558" t="s">
        <v>161</v>
      </c>
      <c r="C9" s="558"/>
      <c r="D9" s="558"/>
      <c r="E9" s="558"/>
      <c r="F9" s="558"/>
      <c r="G9" s="558"/>
      <c r="H9" s="261"/>
      <c r="I9" s="261"/>
      <c r="J9" s="261"/>
      <c r="K9" s="119"/>
      <c r="L9" s="198"/>
      <c r="M9" s="119"/>
      <c r="N9" s="119"/>
      <c r="O9" s="153"/>
      <c r="P9" s="153"/>
      <c r="Q9" s="153"/>
      <c r="R9" s="153"/>
      <c r="S9" s="153"/>
    </row>
    <row r="10" spans="1:19" s="154" customFormat="1" ht="12" customHeight="1">
      <c r="A10" s="118"/>
      <c r="B10" s="118"/>
      <c r="C10" s="118"/>
      <c r="D10" s="118"/>
      <c r="E10" s="118"/>
      <c r="F10" s="118"/>
      <c r="G10" s="118"/>
      <c r="H10" s="119"/>
      <c r="I10" s="119"/>
      <c r="J10" s="119"/>
      <c r="K10" s="119"/>
      <c r="L10" s="155"/>
      <c r="M10" s="119"/>
      <c r="N10" s="119"/>
      <c r="O10" s="153"/>
      <c r="P10" s="153"/>
      <c r="Q10" s="153"/>
      <c r="R10" s="153"/>
      <c r="S10" s="153"/>
    </row>
    <row r="11" spans="2:10" ht="19.5" customHeight="1">
      <c r="B11" s="552" t="s">
        <v>153</v>
      </c>
      <c r="C11" s="553"/>
      <c r="D11" s="553"/>
      <c r="E11" s="554"/>
      <c r="G11" s="552" t="s">
        <v>31</v>
      </c>
      <c r="H11" s="553"/>
      <c r="I11" s="553"/>
      <c r="J11" s="554"/>
    </row>
    <row r="12" spans="2:10" ht="19.5" customHeight="1">
      <c r="B12" s="121"/>
      <c r="C12" s="413" t="s">
        <v>76</v>
      </c>
      <c r="D12" s="414" t="s">
        <v>162</v>
      </c>
      <c r="E12" s="410" t="s">
        <v>27</v>
      </c>
      <c r="G12" s="124"/>
      <c r="H12" s="407" t="s">
        <v>76</v>
      </c>
      <c r="I12" s="407" t="str">
        <f>+D12</f>
        <v>Soles</v>
      </c>
      <c r="J12" s="488" t="s">
        <v>225</v>
      </c>
    </row>
    <row r="13" spans="2:15" ht="19.5" customHeight="1">
      <c r="B13" s="125" t="s">
        <v>72</v>
      </c>
      <c r="C13" s="408">
        <f>(+'DEP-C2'!C18+'DEP-C2'!C42)/1000</f>
        <v>7473.773917119999</v>
      </c>
      <c r="D13" s="408">
        <f>(+'DEP-C2'!D18+'DEP-C2'!D42)/1000</f>
        <v>28803.92467658754</v>
      </c>
      <c r="E13" s="411">
        <f>+C13/$C$15</f>
        <v>0.7851182338463898</v>
      </c>
      <c r="G13" s="125" t="s">
        <v>73</v>
      </c>
      <c r="H13" s="408">
        <f>+C21+C22+C23+C24</f>
        <v>3671.3480806</v>
      </c>
      <c r="I13" s="408">
        <f>+D21+D22+D23+D24</f>
        <v>14149.375502649998</v>
      </c>
      <c r="J13" s="486">
        <f>+H13/$H$15</f>
        <v>0.38567427284270156</v>
      </c>
      <c r="N13" s="199"/>
      <c r="O13" s="199"/>
    </row>
    <row r="14" spans="2:15" ht="19.5" customHeight="1">
      <c r="B14" s="125" t="s">
        <v>71</v>
      </c>
      <c r="C14" s="408">
        <f>(+'DEP-C2'!C14+'DEP-C2'!C38)/1000</f>
        <v>2045.5234255300002</v>
      </c>
      <c r="D14" s="408">
        <f>(+'DEP-C2'!D14+'DEP-C2'!D38)/1000</f>
        <v>7883.4472819903</v>
      </c>
      <c r="E14" s="411">
        <f>+C14/$C$15</f>
        <v>0.2148817661536102</v>
      </c>
      <c r="G14" s="125" t="s">
        <v>74</v>
      </c>
      <c r="H14" s="408">
        <f>+C20</f>
        <v>5847.9492620500005</v>
      </c>
      <c r="I14" s="408">
        <f>+D20</f>
        <v>22537.99645594</v>
      </c>
      <c r="J14" s="486">
        <f>+H14/$H$15</f>
        <v>0.6143257271572985</v>
      </c>
      <c r="O14" s="156"/>
    </row>
    <row r="15" spans="2:15" ht="19.5" customHeight="1">
      <c r="B15" s="126" t="s">
        <v>28</v>
      </c>
      <c r="C15" s="409">
        <f>SUM(C13:C14)</f>
        <v>9519.29734265</v>
      </c>
      <c r="D15" s="409">
        <f>SUM(D13:D14)</f>
        <v>36687.37195857784</v>
      </c>
      <c r="E15" s="412">
        <f>SUM(E13:E14)</f>
        <v>1</v>
      </c>
      <c r="G15" s="126" t="s">
        <v>28</v>
      </c>
      <c r="H15" s="409">
        <f>SUM(H13:H14)</f>
        <v>9519.29734265</v>
      </c>
      <c r="I15" s="409">
        <f>SUM(I13:I14)</f>
        <v>36687.371958589996</v>
      </c>
      <c r="J15" s="487">
        <f>SUM(J13:J14)</f>
        <v>1</v>
      </c>
      <c r="O15" s="156"/>
    </row>
    <row r="16" spans="2:10" ht="19.5" customHeight="1">
      <c r="B16" s="123"/>
      <c r="C16" s="495"/>
      <c r="D16" s="270"/>
      <c r="E16" s="222"/>
      <c r="G16" s="123"/>
      <c r="H16" s="271"/>
      <c r="I16" s="271"/>
      <c r="J16" s="222"/>
    </row>
    <row r="17" spans="2:8" ht="19.5" customHeight="1">
      <c r="B17" s="164"/>
      <c r="C17" s="272"/>
      <c r="H17" s="127"/>
    </row>
    <row r="18" spans="2:12" ht="19.5" customHeight="1">
      <c r="B18" s="552" t="s">
        <v>67</v>
      </c>
      <c r="C18" s="553"/>
      <c r="D18" s="553"/>
      <c r="E18" s="554"/>
      <c r="G18" s="552" t="s">
        <v>61</v>
      </c>
      <c r="H18" s="553"/>
      <c r="I18" s="553"/>
      <c r="J18" s="554"/>
      <c r="L18" s="127"/>
    </row>
    <row r="19" spans="2:10" ht="19.5" customHeight="1">
      <c r="B19" s="124"/>
      <c r="C19" s="407" t="s">
        <v>76</v>
      </c>
      <c r="D19" s="407" t="str">
        <f>+D12</f>
        <v>Soles</v>
      </c>
      <c r="E19" s="415" t="s">
        <v>27</v>
      </c>
      <c r="G19" s="124"/>
      <c r="H19" s="407" t="s">
        <v>76</v>
      </c>
      <c r="I19" s="407" t="str">
        <f>+I12</f>
        <v>Soles</v>
      </c>
      <c r="J19" s="415" t="s">
        <v>27</v>
      </c>
    </row>
    <row r="20" spans="2:12" ht="19.5" customHeight="1">
      <c r="B20" s="125" t="s">
        <v>74</v>
      </c>
      <c r="C20" s="408">
        <f>+(+'DEP-C7'!D20+'DEP-C7'!D38)/1000</f>
        <v>5847.9492620500005</v>
      </c>
      <c r="D20" s="408">
        <f>+(+'DEP-C7'!E20+'DEP-C7'!E38)/1000</f>
        <v>22537.99645594</v>
      </c>
      <c r="E20" s="411">
        <f>+C20/$C$25</f>
        <v>0.6143257271572985</v>
      </c>
      <c r="G20" s="125" t="s">
        <v>76</v>
      </c>
      <c r="H20" s="408">
        <f>('DEP-C3'!C22+'DEP-C3'!C57)/1000</f>
        <v>7093.004468149999</v>
      </c>
      <c r="I20" s="408">
        <f>('DEP-C3'!D22+'DEP-C3'!D57)/1000</f>
        <v>27336.43922025</v>
      </c>
      <c r="J20" s="411">
        <f>+H20/$H$24</f>
        <v>0.7451184906653451</v>
      </c>
      <c r="L20" s="157"/>
    </row>
    <row r="21" spans="2:12" ht="19.5" customHeight="1">
      <c r="B21" s="125" t="s">
        <v>75</v>
      </c>
      <c r="C21" s="408">
        <f>+(+'DEP-C7'!D15+'DEP-C7'!D30+'DEP-C7'!D76)/1000</f>
        <v>2140.2935082400004</v>
      </c>
      <c r="D21" s="408">
        <f>+(+'DEP-C7'!E15+'DEP-C7'!E30+'DEP-C7'!E76)/1000</f>
        <v>8248.691180759999</v>
      </c>
      <c r="E21" s="411">
        <f>+C21/$C$25</f>
        <v>0.22483734158094715</v>
      </c>
      <c r="G21" s="125" t="s">
        <v>162</v>
      </c>
      <c r="H21" s="408">
        <f>('DEP-C3'!C14+'DEP-C3'!C49)/1000</f>
        <v>1996.44184353</v>
      </c>
      <c r="I21" s="408">
        <f>(+'DEP-C3'!D14+'DEP-C3'!D49)/1000</f>
        <v>7694.28686496</v>
      </c>
      <c r="J21" s="411">
        <f>+H21/$H$24</f>
        <v>0.20972575723474843</v>
      </c>
      <c r="L21" s="170"/>
    </row>
    <row r="22" spans="2:12" ht="19.5" customHeight="1">
      <c r="B22" s="125" t="s">
        <v>211</v>
      </c>
      <c r="C22" s="408">
        <f>+('DEP-C7'!D22+'DEP-C7'!D41)/1000</f>
        <v>483.32381194</v>
      </c>
      <c r="D22" s="408">
        <f>+('DEP-C7'!E22+'DEP-C7'!E41)/1000</f>
        <v>1862.72997122</v>
      </c>
      <c r="E22" s="411">
        <f>+C22/$C$25</f>
        <v>0.05077305546224817</v>
      </c>
      <c r="G22" s="125" t="s">
        <v>77</v>
      </c>
      <c r="H22" s="408">
        <f>+'DEP-C3'!C26/1000</f>
        <v>164.29383453</v>
      </c>
      <c r="I22" s="408">
        <f>+'DEP-C3'!D26/1000</f>
        <v>633.18843828</v>
      </c>
      <c r="J22" s="411">
        <f>+H22/$H$24</f>
        <v>0.01725902959180636</v>
      </c>
      <c r="L22" s="200"/>
    </row>
    <row r="23" spans="2:12" ht="19.5" customHeight="1">
      <c r="B23" s="125" t="s">
        <v>125</v>
      </c>
      <c r="C23" s="408">
        <f>+('DEP-C7'!D18+'DEP-C7'!D36+'DEP-C7'!D86)/1000</f>
        <v>525.43228854</v>
      </c>
      <c r="D23" s="408">
        <f>(+'DEP-C7'!E18+'DEP-C7'!E36+'DEP-C7'!E86)/1000</f>
        <v>2025.0160400399998</v>
      </c>
      <c r="E23" s="411">
        <f>+C23/$C$25</f>
        <v>0.05519654126002216</v>
      </c>
      <c r="G23" s="125" t="s">
        <v>78</v>
      </c>
      <c r="H23" s="234">
        <f>+'DEP-C3'!C30/1000</f>
        <v>265.55719644</v>
      </c>
      <c r="I23" s="234">
        <f>+'DEP-C3'!D30/1000</f>
        <v>1023.45743508</v>
      </c>
      <c r="J23" s="411">
        <f>+H23/$H$24</f>
        <v>0.027896722508099915</v>
      </c>
      <c r="L23" s="170"/>
    </row>
    <row r="24" spans="2:12" ht="19.5" customHeight="1">
      <c r="B24" s="125" t="s">
        <v>36</v>
      </c>
      <c r="C24" s="408">
        <f>+('DEP-C7'!D25+'DEP-C7'!D43+'DEP-C7'!D88)/1000</f>
        <v>522.29847188</v>
      </c>
      <c r="D24" s="408">
        <f>+('DEP-C7'!E25+'DEP-C7'!E43+'DEP-C7'!E88)/1000</f>
        <v>2012.93831063</v>
      </c>
      <c r="E24" s="411">
        <f>+C24/$C$25</f>
        <v>0.05486733453948415</v>
      </c>
      <c r="G24" s="126" t="s">
        <v>28</v>
      </c>
      <c r="H24" s="409">
        <f>SUM(H20:H23)</f>
        <v>9519.297342650001</v>
      </c>
      <c r="I24" s="409">
        <f>SUM(I20:I23)</f>
        <v>36687.37195857</v>
      </c>
      <c r="J24" s="412">
        <f>SUM(J20:J23)</f>
        <v>0.9999999999999998</v>
      </c>
      <c r="L24" s="201"/>
    </row>
    <row r="25" spans="2:5" ht="19.5" customHeight="1">
      <c r="B25" s="126" t="s">
        <v>28</v>
      </c>
      <c r="C25" s="409">
        <f>SUM(C20:C24)</f>
        <v>9519.29734265</v>
      </c>
      <c r="D25" s="409">
        <f>SUM(D20:D24)</f>
        <v>36687.37195859</v>
      </c>
      <c r="E25" s="412">
        <f>SUM(E20:E24)</f>
        <v>1.0000000000000002</v>
      </c>
    </row>
    <row r="26" spans="3:9" ht="19.5" customHeight="1">
      <c r="C26" s="234"/>
      <c r="H26" s="170"/>
      <c r="I26" s="170"/>
    </row>
    <row r="27" spans="2:8" ht="19.5" customHeight="1">
      <c r="B27" s="123"/>
      <c r="C27" s="273"/>
      <c r="D27" s="274"/>
      <c r="E27" s="222"/>
      <c r="G27" s="224"/>
      <c r="H27" s="234"/>
    </row>
    <row r="28" spans="2:10" ht="19.5" customHeight="1">
      <c r="B28" s="552" t="s">
        <v>29</v>
      </c>
      <c r="C28" s="553"/>
      <c r="D28" s="553"/>
      <c r="E28" s="554"/>
      <c r="G28" s="552" t="s">
        <v>30</v>
      </c>
      <c r="H28" s="553"/>
      <c r="I28" s="553"/>
      <c r="J28" s="554"/>
    </row>
    <row r="29" spans="2:10" ht="19.5" customHeight="1">
      <c r="B29" s="124"/>
      <c r="C29" s="407" t="s">
        <v>76</v>
      </c>
      <c r="D29" s="407" t="str">
        <f>+D19</f>
        <v>Soles</v>
      </c>
      <c r="E29" s="415" t="s">
        <v>27</v>
      </c>
      <c r="G29" s="124"/>
      <c r="H29" s="122" t="s">
        <v>76</v>
      </c>
      <c r="I29" s="122" t="str">
        <f>+I19</f>
        <v>Soles</v>
      </c>
      <c r="J29" s="416" t="s">
        <v>27</v>
      </c>
    </row>
    <row r="30" spans="2:14" ht="19.5" customHeight="1">
      <c r="B30" s="125" t="s">
        <v>91</v>
      </c>
      <c r="C30" s="408">
        <f>(+'DEP-C2'!C15+'DEP-C2'!C19+'DEP-C2'!C43)/1000</f>
        <v>4077.92867836</v>
      </c>
      <c r="D30" s="408">
        <f>(+'DEP-C2'!D15+'DEP-C2'!D19+'DEP-C2'!D43)/1000</f>
        <v>15716.3371264</v>
      </c>
      <c r="E30" s="411">
        <f>+C30/$C$32</f>
        <v>0.4283854712773137</v>
      </c>
      <c r="G30" s="125" t="s">
        <v>79</v>
      </c>
      <c r="H30" s="408">
        <f>'DEP-C2'!C22/1000</f>
        <v>8821.113689689999</v>
      </c>
      <c r="I30" s="408">
        <f>+'DEP-C2'!D22/1000</f>
        <v>33996.572160070005</v>
      </c>
      <c r="J30" s="411">
        <f>+H30/$H$32</f>
        <v>0.9266559675752666</v>
      </c>
      <c r="N30" s="157"/>
    </row>
    <row r="31" spans="2:14" ht="19.5" customHeight="1">
      <c r="B31" s="125" t="s">
        <v>92</v>
      </c>
      <c r="C31" s="408">
        <f>(+'DEP-C2'!C16+'DEP-C2'!C20+'DEP-C2'!C40+'DEP-C2'!C44)/1000</f>
        <v>5441.368664289998</v>
      </c>
      <c r="D31" s="408">
        <f>(+'DEP-C2'!D16+'DEP-C2'!D20+'DEP-C2'!D40+'DEP-C2'!D44)/1000</f>
        <v>20971.03483217784</v>
      </c>
      <c r="E31" s="411">
        <f>+C31/$C$32</f>
        <v>0.5716145287226861</v>
      </c>
      <c r="G31" s="125" t="s">
        <v>80</v>
      </c>
      <c r="H31" s="408">
        <f>+'DEP-C2'!C46/1000</f>
        <v>698.18365296</v>
      </c>
      <c r="I31" s="408">
        <f>+'DEP-C2'!D46/1000</f>
        <v>2690.79979850784</v>
      </c>
      <c r="J31" s="411">
        <f>+H31/$H$32</f>
        <v>0.07334403242473339</v>
      </c>
      <c r="N31" s="158"/>
    </row>
    <row r="32" spans="2:14" ht="19.5" customHeight="1">
      <c r="B32" s="126" t="s">
        <v>28</v>
      </c>
      <c r="C32" s="409">
        <f>SUM(C30:C31)</f>
        <v>9519.29734265</v>
      </c>
      <c r="D32" s="409">
        <f>SUM(D30:D31)</f>
        <v>36687.37195857784</v>
      </c>
      <c r="E32" s="412">
        <f>SUM(E30:E31)</f>
        <v>0.9999999999999998</v>
      </c>
      <c r="G32" s="126" t="s">
        <v>28</v>
      </c>
      <c r="H32" s="409">
        <f>SUM(H30:H31)</f>
        <v>9519.29734265</v>
      </c>
      <c r="I32" s="409">
        <f>SUM(I30:I31)</f>
        <v>36687.371958577845</v>
      </c>
      <c r="J32" s="412">
        <f>SUM(J30:J31)</f>
        <v>1</v>
      </c>
      <c r="N32" s="156"/>
    </row>
    <row r="33" ht="8.25" customHeight="1"/>
    <row r="34" spans="2:10" ht="15.75" customHeight="1">
      <c r="B34" s="235"/>
      <c r="C34" s="275"/>
      <c r="D34" s="276"/>
      <c r="E34" s="235"/>
      <c r="F34" s="235"/>
      <c r="G34" s="235"/>
      <c r="H34" s="276"/>
      <c r="I34" s="276"/>
      <c r="J34" s="235"/>
    </row>
    <row r="35" spans="2:10" ht="5.25" customHeight="1">
      <c r="B35" s="236"/>
      <c r="C35" s="236"/>
      <c r="D35" s="236"/>
      <c r="E35" s="236"/>
      <c r="F35" s="236"/>
      <c r="G35" s="236"/>
      <c r="H35" s="236"/>
      <c r="J35" s="237"/>
    </row>
    <row r="36" spans="2:9" ht="15.75" customHeight="1">
      <c r="B36" s="238"/>
      <c r="C36" s="239"/>
      <c r="D36" s="239"/>
      <c r="E36" s="240"/>
      <c r="F36" s="86"/>
      <c r="G36" s="86"/>
      <c r="H36" s="241"/>
      <c r="I36" s="170"/>
    </row>
    <row r="37" spans="2:8" ht="15.75" customHeight="1">
      <c r="B37" s="555"/>
      <c r="C37" s="556"/>
      <c r="D37" s="556"/>
      <c r="E37" s="556"/>
      <c r="F37" s="86"/>
      <c r="G37" s="86"/>
      <c r="H37" s="86"/>
    </row>
    <row r="38" spans="2:6" s="77" customFormat="1" ht="15.75" customHeight="1">
      <c r="B38" s="86"/>
      <c r="C38" s="242"/>
      <c r="D38" s="243"/>
      <c r="E38" s="86"/>
      <c r="F38" s="251"/>
    </row>
    <row r="39" spans="2:6" s="77" customFormat="1" ht="15.75" customHeight="1">
      <c r="B39" s="86"/>
      <c r="C39" s="159"/>
      <c r="D39" s="86"/>
      <c r="E39" s="86"/>
      <c r="F39" s="251"/>
    </row>
  </sheetData>
  <sheetProtection/>
  <mergeCells count="12">
    <mergeCell ref="B6:J6"/>
    <mergeCell ref="B9:G9"/>
    <mergeCell ref="B5:J5"/>
    <mergeCell ref="B7:J7"/>
    <mergeCell ref="B11:E11"/>
    <mergeCell ref="G11:J11"/>
    <mergeCell ref="B8:J8"/>
    <mergeCell ref="B37:E37"/>
    <mergeCell ref="B18:E18"/>
    <mergeCell ref="G18:J18"/>
    <mergeCell ref="G28:J28"/>
    <mergeCell ref="B28:E28"/>
  </mergeCells>
  <printOptions horizontalCentered="1"/>
  <pageMargins left="0.1968503937007874" right="0.1968503937007874" top="0.32" bottom="0.31496062992125984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88"/>
  <sheetViews>
    <sheetView showGridLines="0" zoomScale="80" zoomScaleNormal="80" zoomScalePageLayoutView="0" workbookViewId="0" topLeftCell="A1">
      <selection activeCell="B5" sqref="B5:H5"/>
    </sheetView>
  </sheetViews>
  <sheetFormatPr defaultColWidth="11.421875" defaultRowHeight="12.75"/>
  <cols>
    <col min="1" max="1" width="2.421875" style="6" customWidth="1"/>
    <col min="2" max="4" width="20.7109375" style="6" customWidth="1"/>
    <col min="5" max="5" width="7.00390625" style="6" customWidth="1"/>
    <col min="6" max="8" width="20.7109375" style="6" customWidth="1"/>
    <col min="9" max="16384" width="11.421875" style="6" customWidth="1"/>
  </cols>
  <sheetData>
    <row r="1" s="4" customFormat="1" ht="15.75" customHeight="1"/>
    <row r="2" s="4" customFormat="1" ht="15.75" customHeight="1">
      <c r="D2" s="5"/>
    </row>
    <row r="3" s="4" customFormat="1" ht="15.75" customHeight="1">
      <c r="D3" s="5"/>
    </row>
    <row r="4" s="4" customFormat="1" ht="18" customHeight="1"/>
    <row r="5" spans="2:8" s="4" customFormat="1" ht="19.5" customHeight="1">
      <c r="B5" s="544" t="s">
        <v>173</v>
      </c>
      <c r="C5" s="544"/>
      <c r="D5" s="544"/>
      <c r="E5" s="544"/>
      <c r="F5" s="544"/>
      <c r="G5" s="544"/>
      <c r="H5" s="544"/>
    </row>
    <row r="6" spans="2:8" s="4" customFormat="1" ht="19.5" customHeight="1">
      <c r="B6" s="557" t="s">
        <v>18</v>
      </c>
      <c r="C6" s="557"/>
      <c r="D6" s="557"/>
      <c r="E6" s="557"/>
      <c r="F6" s="557"/>
      <c r="G6" s="557"/>
      <c r="H6" s="557"/>
    </row>
    <row r="7" spans="2:8" s="4" customFormat="1" ht="18" customHeight="1">
      <c r="B7" s="545" t="str">
        <f>+Indice!B7</f>
        <v>AL 30 DE NOVIEMBRE 2022</v>
      </c>
      <c r="C7" s="545"/>
      <c r="D7" s="545"/>
      <c r="E7" s="545"/>
      <c r="F7" s="545"/>
      <c r="G7" s="545"/>
      <c r="H7" s="545"/>
    </row>
    <row r="8" spans="2:9" s="4" customFormat="1" ht="24.75" customHeight="1">
      <c r="B8" s="261"/>
      <c r="C8" s="261"/>
      <c r="D8" s="261"/>
      <c r="E8" s="261"/>
      <c r="F8" s="261"/>
      <c r="G8" s="261"/>
      <c r="H8" s="261"/>
      <c r="I8" s="47"/>
    </row>
    <row r="9" spans="2:8" ht="17.25" customHeight="1">
      <c r="B9" s="86"/>
      <c r="C9" s="86"/>
      <c r="D9" s="86"/>
      <c r="E9" s="86"/>
      <c r="F9" s="86"/>
      <c r="G9" s="86"/>
      <c r="H9" s="86"/>
    </row>
    <row r="10" spans="2:8" ht="16.5">
      <c r="B10" s="559" t="str">
        <f>+Resumen!B11:E11</f>
        <v>TIPO DE DEUDA</v>
      </c>
      <c r="C10" s="559"/>
      <c r="D10" s="559"/>
      <c r="E10" s="90"/>
      <c r="F10" s="559" t="s">
        <v>31</v>
      </c>
      <c r="G10" s="559"/>
      <c r="H10" s="559"/>
    </row>
    <row r="11" spans="2:8" ht="12.75">
      <c r="B11" s="86"/>
      <c r="C11" s="86"/>
      <c r="D11" s="86"/>
      <c r="E11" s="86"/>
      <c r="F11" s="86"/>
      <c r="G11" s="86"/>
      <c r="H11" s="86"/>
    </row>
    <row r="28" spans="2:8" s="23" customFormat="1" ht="16.5">
      <c r="B28" s="559" t="str">
        <f>+Resumen!B18:E18</f>
        <v>GRUPO DEL ACREEDOR</v>
      </c>
      <c r="C28" s="559"/>
      <c r="D28" s="559"/>
      <c r="F28" s="559" t="s">
        <v>61</v>
      </c>
      <c r="G28" s="559"/>
      <c r="H28" s="559"/>
    </row>
    <row r="48" spans="2:8" s="23" customFormat="1" ht="16.5">
      <c r="B48" s="559" t="s">
        <v>29</v>
      </c>
      <c r="C48" s="559"/>
      <c r="D48" s="559"/>
      <c r="F48" s="559" t="s">
        <v>30</v>
      </c>
      <c r="G48" s="559"/>
      <c r="H48" s="559"/>
    </row>
    <row r="66" spans="2:8" ht="30" customHeight="1">
      <c r="B66" s="562"/>
      <c r="C66" s="562"/>
      <c r="D66" s="562"/>
      <c r="E66" s="562"/>
      <c r="F66" s="562"/>
      <c r="G66" s="562"/>
      <c r="H66" s="562"/>
    </row>
    <row r="67" spans="2:8" ht="9" customHeight="1">
      <c r="B67" s="48"/>
      <c r="C67" s="48"/>
      <c r="D67" s="48"/>
      <c r="E67" s="48"/>
      <c r="F67" s="48"/>
      <c r="G67" s="48"/>
      <c r="H67" s="48"/>
    </row>
    <row r="68" spans="2:8" ht="15.75" customHeight="1">
      <c r="B68" s="49"/>
      <c r="C68" s="50"/>
      <c r="D68" s="50"/>
      <c r="E68" s="50"/>
      <c r="F68" s="51"/>
      <c r="G68" s="51"/>
      <c r="H68" s="51"/>
    </row>
    <row r="69" spans="2:8" ht="15.75" customHeight="1">
      <c r="B69" s="560"/>
      <c r="C69" s="561"/>
      <c r="D69" s="561"/>
      <c r="E69" s="561"/>
      <c r="F69" s="51"/>
      <c r="G69" s="51"/>
      <c r="H69" s="51"/>
    </row>
    <row r="70" spans="2:8" ht="15.75" customHeight="1">
      <c r="B70" s="560"/>
      <c r="C70" s="561"/>
      <c r="D70" s="561"/>
      <c r="E70" s="561"/>
      <c r="F70" s="51"/>
      <c r="G70" s="51"/>
      <c r="H70" s="51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  <row r="88" ht="12.75">
      <c r="G88" s="2"/>
    </row>
  </sheetData>
  <sheetProtection/>
  <mergeCells count="12">
    <mergeCell ref="B69:E69"/>
    <mergeCell ref="F48:H48"/>
    <mergeCell ref="B5:H5"/>
    <mergeCell ref="B7:H7"/>
    <mergeCell ref="B10:D10"/>
    <mergeCell ref="F10:H10"/>
    <mergeCell ref="B70:E70"/>
    <mergeCell ref="B28:D28"/>
    <mergeCell ref="F28:H28"/>
    <mergeCell ref="B66:H66"/>
    <mergeCell ref="B48:D48"/>
    <mergeCell ref="B6:H6"/>
  </mergeCells>
  <printOptions horizontalCentered="1"/>
  <pageMargins left="0.5905511811023623" right="0.1574803149606299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51"/>
  <sheetViews>
    <sheetView showGridLines="0" zoomScale="75" zoomScaleNormal="75" zoomScalePageLayoutView="0" workbookViewId="0" topLeftCell="A1">
      <selection activeCell="B5" sqref="B5"/>
    </sheetView>
  </sheetViews>
  <sheetFormatPr defaultColWidth="15.7109375" defaultRowHeight="12.75"/>
  <cols>
    <col min="1" max="1" width="4.28125" style="9" customWidth="1"/>
    <col min="2" max="2" width="31.57421875" style="9" customWidth="1"/>
    <col min="3" max="6" width="12.28125" style="9" customWidth="1"/>
    <col min="7" max="8" width="14.7109375" style="9" hidden="1" customWidth="1"/>
    <col min="9" max="10" width="11.7109375" style="10" hidden="1" customWidth="1"/>
    <col min="11" max="17" width="12.7109375" style="10" hidden="1" customWidth="1"/>
    <col min="18" max="22" width="12.28125" style="10" customWidth="1"/>
    <col min="23" max="25" width="12.28125" style="9" customWidth="1"/>
    <col min="26" max="29" width="9.7109375" style="9" hidden="1" customWidth="1"/>
    <col min="30" max="36" width="9.140625" style="9" hidden="1" customWidth="1"/>
    <col min="37" max="37" width="12.28125" style="9" customWidth="1"/>
    <col min="38" max="43" width="10.7109375" style="9" customWidth="1"/>
    <col min="44" max="48" width="9.140625" style="9" customWidth="1"/>
    <col min="49" max="49" width="9.140625" style="9" hidden="1" customWidth="1"/>
    <col min="50" max="235" width="11.421875" style="9" customWidth="1"/>
    <col min="236" max="236" width="25.7109375" style="9" customWidth="1"/>
    <col min="237" max="16384" width="15.7109375" style="9" customWidth="1"/>
  </cols>
  <sheetData>
    <row r="1" ht="12.75">
      <c r="B1" s="8"/>
    </row>
    <row r="2" spans="2:22" s="11" customFormat="1" ht="18">
      <c r="B2" s="597"/>
      <c r="C2" s="597"/>
      <c r="D2" s="597"/>
      <c r="E2" s="597"/>
      <c r="F2" s="597"/>
      <c r="G2" s="2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22" s="11" customFormat="1" ht="18">
      <c r="B3" s="597"/>
      <c r="C3" s="597"/>
      <c r="D3" s="597"/>
      <c r="E3" s="597"/>
      <c r="F3" s="597"/>
      <c r="G3" s="2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5" spans="2:22" s="116" customFormat="1" ht="18">
      <c r="B5" s="129" t="s">
        <v>11</v>
      </c>
      <c r="C5" s="129"/>
      <c r="D5" s="129"/>
      <c r="E5" s="129"/>
      <c r="F5" s="129"/>
      <c r="G5" s="115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2:22" s="11" customFormat="1" ht="18">
      <c r="B6" s="373" t="s">
        <v>113</v>
      </c>
      <c r="C6" s="373"/>
      <c r="D6" s="373"/>
      <c r="E6" s="373"/>
      <c r="F6" s="373"/>
      <c r="G6" s="22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2:22" s="11" customFormat="1" ht="18">
      <c r="B7" s="417" t="s">
        <v>164</v>
      </c>
      <c r="C7" s="262"/>
      <c r="D7" s="262"/>
      <c r="E7" s="262"/>
      <c r="F7" s="262"/>
      <c r="G7" s="2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2:22" s="11" customFormat="1" ht="18">
      <c r="B8" s="367" t="s">
        <v>154</v>
      </c>
      <c r="C8" s="133"/>
      <c r="D8" s="262"/>
      <c r="E8" s="262"/>
      <c r="F8" s="262"/>
      <c r="G8" s="22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2:22" s="11" customFormat="1" ht="18">
      <c r="B9" s="363" t="s">
        <v>258</v>
      </c>
      <c r="C9" s="133"/>
      <c r="D9" s="262"/>
      <c r="E9" s="262"/>
      <c r="F9" s="262"/>
      <c r="G9" s="22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2:22" s="11" customFormat="1" ht="18">
      <c r="B10" s="406" t="s">
        <v>112</v>
      </c>
      <c r="C10" s="267"/>
      <c r="D10" s="262"/>
      <c r="E10" s="262"/>
      <c r="F10" s="262"/>
      <c r="G10" s="22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7" ht="10.5" customHeight="1">
      <c r="B11" s="249"/>
      <c r="C11" s="249"/>
      <c r="D11" s="249"/>
      <c r="E11" s="249"/>
      <c r="F11" s="172"/>
      <c r="G11" s="22"/>
    </row>
    <row r="12" spans="2:50" s="27" customFormat="1" ht="18" customHeight="1">
      <c r="B12" s="567" t="s">
        <v>140</v>
      </c>
      <c r="C12" s="569">
        <v>2009</v>
      </c>
      <c r="D12" s="600">
        <v>2010</v>
      </c>
      <c r="E12" s="598">
        <v>2011</v>
      </c>
      <c r="F12" s="569">
        <v>2012</v>
      </c>
      <c r="G12" s="113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569">
        <v>2013</v>
      </c>
      <c r="S12" s="569">
        <v>2014</v>
      </c>
      <c r="T12" s="593">
        <v>2015</v>
      </c>
      <c r="U12" s="577">
        <v>2016</v>
      </c>
      <c r="V12" s="595">
        <v>2017</v>
      </c>
      <c r="W12" s="563">
        <v>2018</v>
      </c>
      <c r="X12" s="563">
        <v>2019</v>
      </c>
      <c r="Y12" s="563">
        <v>2020</v>
      </c>
      <c r="Z12" s="524">
        <v>2021</v>
      </c>
      <c r="AA12" s="525"/>
      <c r="AB12" s="525"/>
      <c r="AC12" s="525"/>
      <c r="AD12" s="525"/>
      <c r="AE12" s="525"/>
      <c r="AF12" s="525"/>
      <c r="AG12" s="525"/>
      <c r="AH12" s="525"/>
      <c r="AI12" s="525"/>
      <c r="AJ12" s="525"/>
      <c r="AK12" s="602">
        <v>2021</v>
      </c>
      <c r="AL12" s="590">
        <v>2022</v>
      </c>
      <c r="AM12" s="591"/>
      <c r="AN12" s="591"/>
      <c r="AO12" s="591"/>
      <c r="AP12" s="591"/>
      <c r="AQ12" s="591"/>
      <c r="AR12" s="591"/>
      <c r="AS12" s="591"/>
      <c r="AT12" s="591"/>
      <c r="AU12" s="591"/>
      <c r="AV12" s="591"/>
      <c r="AW12" s="592"/>
      <c r="AX12" s="491"/>
    </row>
    <row r="13" spans="2:50" s="27" customFormat="1" ht="18" customHeight="1">
      <c r="B13" s="568"/>
      <c r="C13" s="570"/>
      <c r="D13" s="601"/>
      <c r="E13" s="599"/>
      <c r="F13" s="570"/>
      <c r="G13" s="107" t="s">
        <v>97</v>
      </c>
      <c r="H13" s="107" t="s">
        <v>98</v>
      </c>
      <c r="I13" s="108" t="s">
        <v>103</v>
      </c>
      <c r="J13" s="108" t="s">
        <v>105</v>
      </c>
      <c r="K13" s="108" t="s">
        <v>109</v>
      </c>
      <c r="L13" s="108" t="s">
        <v>122</v>
      </c>
      <c r="M13" s="108" t="s">
        <v>141</v>
      </c>
      <c r="N13" s="108" t="s">
        <v>143</v>
      </c>
      <c r="O13" s="108" t="s">
        <v>145</v>
      </c>
      <c r="P13" s="108" t="s">
        <v>148</v>
      </c>
      <c r="Q13" s="108" t="s">
        <v>150</v>
      </c>
      <c r="R13" s="570"/>
      <c r="S13" s="570"/>
      <c r="T13" s="594"/>
      <c r="U13" s="578"/>
      <c r="V13" s="596"/>
      <c r="W13" s="564"/>
      <c r="X13" s="564"/>
      <c r="Y13" s="564"/>
      <c r="Z13" s="490" t="s">
        <v>97</v>
      </c>
      <c r="AA13" s="425" t="s">
        <v>98</v>
      </c>
      <c r="AB13" s="520" t="s">
        <v>103</v>
      </c>
      <c r="AC13" s="431" t="s">
        <v>105</v>
      </c>
      <c r="AD13" s="521" t="s">
        <v>231</v>
      </c>
      <c r="AE13" s="520" t="s">
        <v>122</v>
      </c>
      <c r="AF13" s="438" t="s">
        <v>141</v>
      </c>
      <c r="AG13" s="447" t="s">
        <v>143</v>
      </c>
      <c r="AH13" s="522" t="s">
        <v>243</v>
      </c>
      <c r="AI13" s="523" t="s">
        <v>148</v>
      </c>
      <c r="AJ13" s="438" t="s">
        <v>150</v>
      </c>
      <c r="AK13" s="603"/>
      <c r="AL13" s="490" t="s">
        <v>97</v>
      </c>
      <c r="AM13" s="425" t="s">
        <v>98</v>
      </c>
      <c r="AN13" s="429" t="s">
        <v>103</v>
      </c>
      <c r="AO13" s="431" t="s">
        <v>105</v>
      </c>
      <c r="AP13" s="436" t="s">
        <v>231</v>
      </c>
      <c r="AQ13" s="429" t="s">
        <v>122</v>
      </c>
      <c r="AR13" s="438" t="s">
        <v>141</v>
      </c>
      <c r="AS13" s="447" t="s">
        <v>143</v>
      </c>
      <c r="AT13" s="450" t="s">
        <v>243</v>
      </c>
      <c r="AU13" s="478" t="s">
        <v>148</v>
      </c>
      <c r="AV13" s="438" t="s">
        <v>150</v>
      </c>
      <c r="AW13" s="477" t="s">
        <v>171</v>
      </c>
      <c r="AX13" s="491"/>
    </row>
    <row r="14" spans="2:50" s="27" customFormat="1" ht="4.5" customHeight="1">
      <c r="B14" s="175"/>
      <c r="C14" s="100"/>
      <c r="D14" s="176"/>
      <c r="E14" s="177"/>
      <c r="F14" s="26"/>
      <c r="G14" s="26"/>
      <c r="H14" s="26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98"/>
      <c r="U14" s="401"/>
      <c r="V14" s="448"/>
      <c r="W14" s="479"/>
      <c r="X14" s="479"/>
      <c r="Y14" s="439"/>
      <c r="Z14" s="401"/>
      <c r="AA14" s="426"/>
      <c r="AB14" s="182"/>
      <c r="AC14" s="426"/>
      <c r="AD14" s="437"/>
      <c r="AE14" s="182"/>
      <c r="AF14" s="439"/>
      <c r="AG14" s="448"/>
      <c r="AH14" s="402"/>
      <c r="AI14" s="479"/>
      <c r="AJ14" s="439"/>
      <c r="AK14" s="439"/>
      <c r="AL14" s="401"/>
      <c r="AM14" s="426"/>
      <c r="AN14" s="182"/>
      <c r="AO14" s="426"/>
      <c r="AP14" s="437"/>
      <c r="AQ14" s="182"/>
      <c r="AR14" s="439"/>
      <c r="AS14" s="448"/>
      <c r="AT14" s="402"/>
      <c r="AU14" s="479"/>
      <c r="AV14" s="439"/>
      <c r="AW14" s="439"/>
      <c r="AX14" s="491"/>
    </row>
    <row r="15" spans="2:51" s="25" customFormat="1" ht="21.75" customHeight="1">
      <c r="B15" s="178" t="s">
        <v>34</v>
      </c>
      <c r="C15" s="484">
        <v>1389</v>
      </c>
      <c r="D15" s="484">
        <v>2144</v>
      </c>
      <c r="E15" s="482">
        <v>2188</v>
      </c>
      <c r="F15" s="33">
        <v>2200.85083118</v>
      </c>
      <c r="G15" s="32">
        <v>2261.0867645999997</v>
      </c>
      <c r="H15" s="32">
        <v>2364.0222734900008</v>
      </c>
      <c r="I15" s="33">
        <v>2357.0528358500005</v>
      </c>
      <c r="J15" s="33">
        <v>1999.1237960899996</v>
      </c>
      <c r="K15" s="33">
        <v>1855.9752899899995</v>
      </c>
      <c r="L15" s="33">
        <v>1881.3928780000006</v>
      </c>
      <c r="M15" s="33">
        <v>1885.9614884799998</v>
      </c>
      <c r="N15" s="33">
        <v>1895.8605905900001</v>
      </c>
      <c r="O15" s="33">
        <v>1923.9667059200005</v>
      </c>
      <c r="P15" s="33">
        <v>2082.3912708899998</v>
      </c>
      <c r="Q15" s="33">
        <v>2320.18630966</v>
      </c>
      <c r="R15" s="33">
        <v>2410.7572430899995</v>
      </c>
      <c r="S15" s="33">
        <v>2340.572291339998</v>
      </c>
      <c r="T15" s="399">
        <v>2258.8960634599985</v>
      </c>
      <c r="U15" s="403">
        <v>2931.5247573100005</v>
      </c>
      <c r="V15" s="427">
        <v>2816.8010528699997</v>
      </c>
      <c r="W15" s="480">
        <v>2585.67327702</v>
      </c>
      <c r="X15" s="480">
        <v>2512.4269972</v>
      </c>
      <c r="Y15" s="440">
        <v>2847.266591940001</v>
      </c>
      <c r="Z15" s="403">
        <v>2669.7649879099995</v>
      </c>
      <c r="AA15" s="427">
        <v>2280.8565583599984</v>
      </c>
      <c r="AB15" s="33">
        <v>2080.1915407399993</v>
      </c>
      <c r="AC15" s="427">
        <v>2002.289934100001</v>
      </c>
      <c r="AD15" s="399">
        <v>2000.7607678600002</v>
      </c>
      <c r="AE15" s="399">
        <v>1909.2826383400002</v>
      </c>
      <c r="AF15" s="480">
        <v>1829.166610660001</v>
      </c>
      <c r="AG15" s="480">
        <v>1874.6325798299988</v>
      </c>
      <c r="AH15" s="440">
        <v>1899.0710651699999</v>
      </c>
      <c r="AI15" s="480">
        <v>1939.514755</v>
      </c>
      <c r="AJ15" s="440">
        <v>1986.8050023</v>
      </c>
      <c r="AK15" s="440">
        <v>2166.44417054</v>
      </c>
      <c r="AL15" s="403">
        <v>2152.2243202</v>
      </c>
      <c r="AM15" s="427">
        <v>2129.8946967700003</v>
      </c>
      <c r="AN15" s="33">
        <v>2047.14908125</v>
      </c>
      <c r="AO15" s="427">
        <v>1935.69506788</v>
      </c>
      <c r="AP15" s="399">
        <v>2030.1634751700003</v>
      </c>
      <c r="AQ15" s="399">
        <v>2015.78099483</v>
      </c>
      <c r="AR15" s="480">
        <v>1975.9157757899998</v>
      </c>
      <c r="AS15" s="480">
        <v>2031.3514093</v>
      </c>
      <c r="AT15" s="440">
        <v>2010.12565047</v>
      </c>
      <c r="AU15" s="480">
        <v>1984.13708058</v>
      </c>
      <c r="AV15" s="440">
        <v>2045.5234255300002</v>
      </c>
      <c r="AW15" s="440">
        <v>0</v>
      </c>
      <c r="AX15" s="514"/>
      <c r="AY15" s="461"/>
    </row>
    <row r="16" spans="2:51" s="25" customFormat="1" ht="21.75" customHeight="1">
      <c r="B16" s="178" t="s">
        <v>33</v>
      </c>
      <c r="C16" s="484">
        <v>256</v>
      </c>
      <c r="D16" s="484">
        <v>389</v>
      </c>
      <c r="E16" s="482">
        <v>590</v>
      </c>
      <c r="F16" s="33">
        <v>1030.77857448</v>
      </c>
      <c r="G16" s="32">
        <v>1717.19549295</v>
      </c>
      <c r="H16" s="32">
        <f>1917.56063677+1.57827652</f>
        <v>1919.13891329</v>
      </c>
      <c r="I16" s="33">
        <v>1914.3175079399998</v>
      </c>
      <c r="J16" s="33">
        <f>1621.89330919+1.56411224</f>
        <v>1623.45742143</v>
      </c>
      <c r="K16" s="33">
        <v>1321.24310121</v>
      </c>
      <c r="L16" s="33">
        <v>1342.73701548</v>
      </c>
      <c r="M16" s="33">
        <v>1387.14391579</v>
      </c>
      <c r="N16" s="33">
        <v>1486.45493138</v>
      </c>
      <c r="O16" s="33">
        <v>1586.4899930800002</v>
      </c>
      <c r="P16" s="33">
        <v>1581.29893494</v>
      </c>
      <c r="Q16" s="33">
        <v>1614.5149583</v>
      </c>
      <c r="R16" s="33">
        <v>1687.77919108</v>
      </c>
      <c r="S16" s="33">
        <v>3504.0928333699994</v>
      </c>
      <c r="T16" s="399">
        <v>4201.51382237</v>
      </c>
      <c r="U16" s="403">
        <v>4539.076503679999</v>
      </c>
      <c r="V16" s="427">
        <v>5985.46242653</v>
      </c>
      <c r="W16" s="480">
        <v>7233.929935290001</v>
      </c>
      <c r="X16" s="480">
        <v>6012.22120457</v>
      </c>
      <c r="Y16" s="440">
        <v>6614.97187366</v>
      </c>
      <c r="Z16" s="403">
        <v>6532.3018552</v>
      </c>
      <c r="AA16" s="427">
        <v>6254.41370703</v>
      </c>
      <c r="AB16" s="33">
        <v>6211.728456299999</v>
      </c>
      <c r="AC16" s="427">
        <v>6174.95095902</v>
      </c>
      <c r="AD16" s="399">
        <v>7204.2090273799995</v>
      </c>
      <c r="AE16" s="399">
        <v>7147.625556479999</v>
      </c>
      <c r="AF16" s="480">
        <v>7128.95570324</v>
      </c>
      <c r="AG16" s="480">
        <v>7137.063251669999</v>
      </c>
      <c r="AH16" s="440">
        <v>7162.63829835</v>
      </c>
      <c r="AI16" s="480">
        <v>7256.429646359999</v>
      </c>
      <c r="AJ16" s="440">
        <v>7243.23665188</v>
      </c>
      <c r="AK16" s="440">
        <v>7402.06335374</v>
      </c>
      <c r="AL16" s="403">
        <v>7364.97449206</v>
      </c>
      <c r="AM16" s="427">
        <v>7164.30753646</v>
      </c>
      <c r="AN16" s="33">
        <v>7154.238466520001</v>
      </c>
      <c r="AO16" s="427">
        <v>7309.09406754</v>
      </c>
      <c r="AP16" s="399">
        <v>7179.37547441</v>
      </c>
      <c r="AQ16" s="399">
        <v>7042.059833729999</v>
      </c>
      <c r="AR16" s="480">
        <v>7150.61353248</v>
      </c>
      <c r="AS16" s="480">
        <v>7170.286449939999</v>
      </c>
      <c r="AT16" s="440">
        <v>7142.417474749999</v>
      </c>
      <c r="AU16" s="480">
        <v>7456.628515699999</v>
      </c>
      <c r="AV16" s="440">
        <v>7473.773917119999</v>
      </c>
      <c r="AW16" s="440">
        <v>0</v>
      </c>
      <c r="AX16" s="515"/>
      <c r="AY16" s="461"/>
    </row>
    <row r="17" spans="2:50" s="25" customFormat="1" ht="6" customHeight="1">
      <c r="B17" s="179"/>
      <c r="C17" s="485"/>
      <c r="D17" s="485"/>
      <c r="E17" s="483"/>
      <c r="F17" s="35"/>
      <c r="G17" s="34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400"/>
      <c r="U17" s="404"/>
      <c r="V17" s="449"/>
      <c r="W17" s="481"/>
      <c r="X17" s="481"/>
      <c r="Y17" s="441"/>
      <c r="Z17" s="404"/>
      <c r="AA17" s="428"/>
      <c r="AB17" s="35"/>
      <c r="AC17" s="428"/>
      <c r="AD17" s="400"/>
      <c r="AE17" s="400"/>
      <c r="AF17" s="481"/>
      <c r="AG17" s="481"/>
      <c r="AH17" s="441"/>
      <c r="AI17" s="481"/>
      <c r="AJ17" s="441"/>
      <c r="AK17" s="441"/>
      <c r="AL17" s="404"/>
      <c r="AM17" s="428"/>
      <c r="AN17" s="35"/>
      <c r="AO17" s="428"/>
      <c r="AP17" s="400"/>
      <c r="AQ17" s="400"/>
      <c r="AR17" s="481"/>
      <c r="AS17" s="481"/>
      <c r="AT17" s="441"/>
      <c r="AU17" s="481"/>
      <c r="AV17" s="441"/>
      <c r="AW17" s="441"/>
      <c r="AX17" s="492"/>
    </row>
    <row r="18" spans="2:50" s="27" customFormat="1" ht="15" customHeight="1">
      <c r="B18" s="582" t="s">
        <v>99</v>
      </c>
      <c r="C18" s="584">
        <f aca="true" t="shared" si="0" ref="C18:H18">SUM(C15:C16)</f>
        <v>1645</v>
      </c>
      <c r="D18" s="584">
        <f t="shared" si="0"/>
        <v>2533</v>
      </c>
      <c r="E18" s="575">
        <f t="shared" si="0"/>
        <v>2778</v>
      </c>
      <c r="F18" s="584">
        <f t="shared" si="0"/>
        <v>3231.62940566</v>
      </c>
      <c r="G18" s="586">
        <f t="shared" si="0"/>
        <v>3978.2822575499995</v>
      </c>
      <c r="H18" s="586">
        <f t="shared" si="0"/>
        <v>4283.16118678</v>
      </c>
      <c r="I18" s="573">
        <f aca="true" t="shared" si="1" ref="I18:N18">SUM(I15:I16)</f>
        <v>4271.37034379</v>
      </c>
      <c r="J18" s="573">
        <f t="shared" si="1"/>
        <v>3622.58121752</v>
      </c>
      <c r="K18" s="573">
        <f t="shared" si="1"/>
        <v>3177.2183911999996</v>
      </c>
      <c r="L18" s="573">
        <f t="shared" si="1"/>
        <v>3224.1298934800006</v>
      </c>
      <c r="M18" s="573">
        <f t="shared" si="1"/>
        <v>3273.10540427</v>
      </c>
      <c r="N18" s="573">
        <f t="shared" si="1"/>
        <v>3382.31552197</v>
      </c>
      <c r="O18" s="573">
        <f>+O15+O16</f>
        <v>3510.4566990000008</v>
      </c>
      <c r="P18" s="573">
        <f>+P15+P16</f>
        <v>3663.6902058299997</v>
      </c>
      <c r="Q18" s="573">
        <f>+Q15+Q16</f>
        <v>3934.70126796</v>
      </c>
      <c r="R18" s="573">
        <f>+R15+R16</f>
        <v>4098.53643417</v>
      </c>
      <c r="S18" s="573">
        <f>+S15+S16</f>
        <v>5844.665124709998</v>
      </c>
      <c r="T18" s="579">
        <f aca="true" t="shared" si="2" ref="T18:Y18">+T16+T15</f>
        <v>6460.4098858299985</v>
      </c>
      <c r="U18" s="588">
        <f t="shared" si="2"/>
        <v>7470.60126099</v>
      </c>
      <c r="V18" s="579">
        <f t="shared" si="2"/>
        <v>8802.2634794</v>
      </c>
      <c r="W18" s="565">
        <f t="shared" si="2"/>
        <v>9819.603212310001</v>
      </c>
      <c r="X18" s="565">
        <f t="shared" si="2"/>
        <v>8524.64820177</v>
      </c>
      <c r="Y18" s="571">
        <f t="shared" si="2"/>
        <v>9462.238465600001</v>
      </c>
      <c r="Z18" s="565">
        <f aca="true" t="shared" si="3" ref="Z18:AJ18">+Z16+Z15</f>
        <v>9202.06684311</v>
      </c>
      <c r="AA18" s="575">
        <f t="shared" si="3"/>
        <v>8535.270265389998</v>
      </c>
      <c r="AB18" s="588">
        <f t="shared" si="3"/>
        <v>8291.919997039999</v>
      </c>
      <c r="AC18" s="575">
        <f t="shared" si="3"/>
        <v>8177.240893120001</v>
      </c>
      <c r="AD18" s="579">
        <f t="shared" si="3"/>
        <v>9204.96979524</v>
      </c>
      <c r="AE18" s="588">
        <f t="shared" si="3"/>
        <v>9056.90819482</v>
      </c>
      <c r="AF18" s="571">
        <f t="shared" si="3"/>
        <v>8958.122313900001</v>
      </c>
      <c r="AG18" s="579">
        <f t="shared" si="3"/>
        <v>9011.695831499997</v>
      </c>
      <c r="AH18" s="573">
        <f t="shared" si="3"/>
        <v>9061.70936352</v>
      </c>
      <c r="AI18" s="565">
        <f t="shared" si="3"/>
        <v>9195.944401359999</v>
      </c>
      <c r="AJ18" s="571">
        <f t="shared" si="3"/>
        <v>9230.04165418</v>
      </c>
      <c r="AK18" s="571">
        <f aca="true" t="shared" si="4" ref="AK18:AP18">+AK16+AK15</f>
        <v>9568.50752428</v>
      </c>
      <c r="AL18" s="565">
        <f t="shared" si="4"/>
        <v>9517.19881226</v>
      </c>
      <c r="AM18" s="575">
        <f t="shared" si="4"/>
        <v>9294.20223323</v>
      </c>
      <c r="AN18" s="588">
        <f t="shared" si="4"/>
        <v>9201.38754777</v>
      </c>
      <c r="AO18" s="575">
        <f t="shared" si="4"/>
        <v>9244.78913542</v>
      </c>
      <c r="AP18" s="579">
        <f t="shared" si="4"/>
        <v>9209.538949580001</v>
      </c>
      <c r="AQ18" s="588">
        <f aca="true" t="shared" si="5" ref="AQ18:AV18">+AQ16+AQ15</f>
        <v>9057.840828559998</v>
      </c>
      <c r="AR18" s="571">
        <f t="shared" si="5"/>
        <v>9126.52930827</v>
      </c>
      <c r="AS18" s="579">
        <f t="shared" si="5"/>
        <v>9201.63785924</v>
      </c>
      <c r="AT18" s="573">
        <f t="shared" si="5"/>
        <v>9152.54312522</v>
      </c>
      <c r="AU18" s="565">
        <f t="shared" si="5"/>
        <v>9440.76559628</v>
      </c>
      <c r="AV18" s="571">
        <f t="shared" si="5"/>
        <v>9519.29734265</v>
      </c>
      <c r="AW18" s="571">
        <f>+AW16+AW15</f>
        <v>0</v>
      </c>
      <c r="AX18" s="491"/>
    </row>
    <row r="19" spans="2:51" s="27" customFormat="1" ht="15" customHeight="1">
      <c r="B19" s="583"/>
      <c r="C19" s="585"/>
      <c r="D19" s="585"/>
      <c r="E19" s="576"/>
      <c r="F19" s="585"/>
      <c r="G19" s="587"/>
      <c r="H19" s="587"/>
      <c r="I19" s="574"/>
      <c r="J19" s="574"/>
      <c r="K19" s="574"/>
      <c r="L19" s="574"/>
      <c r="M19" s="574"/>
      <c r="N19" s="574"/>
      <c r="O19" s="574"/>
      <c r="P19" s="574"/>
      <c r="Q19" s="574"/>
      <c r="R19" s="574"/>
      <c r="S19" s="574"/>
      <c r="T19" s="580"/>
      <c r="U19" s="589"/>
      <c r="V19" s="580"/>
      <c r="W19" s="566"/>
      <c r="X19" s="566"/>
      <c r="Y19" s="572"/>
      <c r="Z19" s="566"/>
      <c r="AA19" s="576"/>
      <c r="AB19" s="589"/>
      <c r="AC19" s="576"/>
      <c r="AD19" s="580"/>
      <c r="AE19" s="589"/>
      <c r="AF19" s="572"/>
      <c r="AG19" s="580"/>
      <c r="AH19" s="574"/>
      <c r="AI19" s="566"/>
      <c r="AJ19" s="572"/>
      <c r="AK19" s="572"/>
      <c r="AL19" s="566"/>
      <c r="AM19" s="576"/>
      <c r="AN19" s="589"/>
      <c r="AO19" s="576"/>
      <c r="AP19" s="580"/>
      <c r="AQ19" s="589"/>
      <c r="AR19" s="572"/>
      <c r="AS19" s="580"/>
      <c r="AT19" s="574"/>
      <c r="AU19" s="566"/>
      <c r="AV19" s="572"/>
      <c r="AW19" s="572"/>
      <c r="AX19" s="491"/>
      <c r="AY19" s="461"/>
    </row>
    <row r="20" spans="2:7" ht="7.5" customHeight="1">
      <c r="B20" s="36"/>
      <c r="C20" s="37"/>
      <c r="D20" s="37"/>
      <c r="E20" s="37"/>
      <c r="F20" s="37"/>
      <c r="G20" s="37"/>
    </row>
    <row r="21" spans="2:42" ht="7.5" customHeight="1">
      <c r="B21" s="36"/>
      <c r="C21" s="37"/>
      <c r="D21" s="37"/>
      <c r="E21" s="37"/>
      <c r="F21" s="37"/>
      <c r="G21" s="37"/>
      <c r="T21" s="180"/>
      <c r="U21" s="180"/>
      <c r="V21" s="180"/>
      <c r="AP21" s="529"/>
    </row>
    <row r="22" spans="2:49" s="25" customFormat="1" ht="28.5" customHeight="1">
      <c r="B22" s="581"/>
      <c r="C22" s="581"/>
      <c r="D22" s="581"/>
      <c r="E22" s="581"/>
      <c r="F22" s="581"/>
      <c r="G22" s="24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81"/>
      <c r="U22" s="181"/>
      <c r="V22" s="181"/>
      <c r="W22" s="202"/>
      <c r="X22" s="202"/>
      <c r="Y22" s="202"/>
      <c r="Z22" s="188"/>
      <c r="AA22" s="188"/>
      <c r="AB22" s="188"/>
      <c r="AC22" s="202"/>
      <c r="AD22" s="502"/>
      <c r="AE22" s="202"/>
      <c r="AF22" s="202"/>
      <c r="AG22" s="202"/>
      <c r="AH22" s="202"/>
      <c r="AI22" s="202"/>
      <c r="AJ22" s="202"/>
      <c r="AK22" s="202"/>
      <c r="AL22" s="188"/>
      <c r="AM22" s="188"/>
      <c r="AN22" s="188"/>
      <c r="AO22" s="202"/>
      <c r="AP22" s="502"/>
      <c r="AQ22" s="202"/>
      <c r="AR22" s="539"/>
      <c r="AS22" s="202"/>
      <c r="AT22" s="202"/>
      <c r="AU22" s="202"/>
      <c r="AV22" s="202"/>
      <c r="AW22" s="202"/>
    </row>
    <row r="23" spans="2:49" s="25" customFormat="1" ht="28.5" customHeight="1">
      <c r="B23" s="581"/>
      <c r="C23" s="581"/>
      <c r="D23" s="581"/>
      <c r="E23" s="581"/>
      <c r="F23" s="581"/>
      <c r="G23" s="24"/>
      <c r="I23" s="10"/>
      <c r="J23" s="38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Y23" s="500"/>
      <c r="AD23" s="502"/>
      <c r="AF23" s="202"/>
      <c r="AG23" s="502"/>
      <c r="AK23" s="500"/>
      <c r="AN23" s="500"/>
      <c r="AP23" s="502"/>
      <c r="AR23" s="202"/>
      <c r="AS23" s="540"/>
      <c r="AV23" s="502"/>
      <c r="AW23" s="500"/>
    </row>
    <row r="24" spans="2:44" s="25" customFormat="1" ht="15.75" customHeight="1">
      <c r="B24" s="39"/>
      <c r="C24" s="6"/>
      <c r="D24" s="6"/>
      <c r="E24" s="6"/>
      <c r="F24" s="24"/>
      <c r="G24" s="2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AF24" s="202"/>
      <c r="AR24" s="202"/>
    </row>
    <row r="25" spans="3:22" ht="12.75">
      <c r="C25" s="40"/>
      <c r="D25" s="41"/>
      <c r="E25" s="41"/>
      <c r="F25" s="41"/>
      <c r="G25" s="41"/>
      <c r="T25" s="160"/>
      <c r="U25" s="160"/>
      <c r="V25" s="160"/>
    </row>
    <row r="26" spans="3:7" ht="12.75">
      <c r="C26" s="40"/>
      <c r="D26" s="41"/>
      <c r="E26" s="41"/>
      <c r="F26" s="41"/>
      <c r="G26" s="41"/>
    </row>
    <row r="27" spans="3:7" ht="12.75">
      <c r="C27" s="40"/>
      <c r="D27" s="41"/>
      <c r="E27" s="41"/>
      <c r="F27" s="41"/>
      <c r="G27" s="41"/>
    </row>
    <row r="30" spans="8:22" ht="12.75" customHeight="1"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8:22" ht="12.75"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8:22" ht="12.75"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8:22" ht="12.75">
      <c r="H33" s="4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8:22" ht="12.75">
      <c r="H34" s="44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8:22" ht="12.75">
      <c r="H35" s="4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51" spans="3:5" ht="12.75">
      <c r="C51" s="46"/>
      <c r="D51" s="46"/>
      <c r="E51" s="46"/>
    </row>
  </sheetData>
  <sheetProtection/>
  <mergeCells count="67">
    <mergeCell ref="AK12:AK13"/>
    <mergeCell ref="AF18:AF19"/>
    <mergeCell ref="AG18:AG19"/>
    <mergeCell ref="AH18:AH19"/>
    <mergeCell ref="AI18:AI19"/>
    <mergeCell ref="AJ18:AJ19"/>
    <mergeCell ref="AK18:AK19"/>
    <mergeCell ref="Z18:Z19"/>
    <mergeCell ref="AA18:AA19"/>
    <mergeCell ref="AB18:AB19"/>
    <mergeCell ref="AC18:AC19"/>
    <mergeCell ref="AD18:AD19"/>
    <mergeCell ref="AE18:AE19"/>
    <mergeCell ref="Y18:Y19"/>
    <mergeCell ref="Y12:Y13"/>
    <mergeCell ref="B2:F2"/>
    <mergeCell ref="B3:F3"/>
    <mergeCell ref="E12:E13"/>
    <mergeCell ref="U18:U19"/>
    <mergeCell ref="D12:D13"/>
    <mergeCell ref="O18:O19"/>
    <mergeCell ref="L18:L19"/>
    <mergeCell ref="P18:P19"/>
    <mergeCell ref="AR18:AR19"/>
    <mergeCell ref="AL12:AW12"/>
    <mergeCell ref="AP18:AP19"/>
    <mergeCell ref="AL18:AL19"/>
    <mergeCell ref="T12:T13"/>
    <mergeCell ref="AQ18:AQ19"/>
    <mergeCell ref="X12:X13"/>
    <mergeCell ref="X18:X19"/>
    <mergeCell ref="V12:V13"/>
    <mergeCell ref="V18:V19"/>
    <mergeCell ref="AN18:AN19"/>
    <mergeCell ref="AV18:AV19"/>
    <mergeCell ref="AU18:AU19"/>
    <mergeCell ref="H18:H19"/>
    <mergeCell ref="I18:I19"/>
    <mergeCell ref="Q18:Q19"/>
    <mergeCell ref="R18:R19"/>
    <mergeCell ref="AO18:AO19"/>
    <mergeCell ref="T18:T19"/>
    <mergeCell ref="AT18:AT19"/>
    <mergeCell ref="B23:F23"/>
    <mergeCell ref="B18:B19"/>
    <mergeCell ref="C18:C19"/>
    <mergeCell ref="D18:D19"/>
    <mergeCell ref="E18:E19"/>
    <mergeCell ref="G18:G19"/>
    <mergeCell ref="B22:F22"/>
    <mergeCell ref="F18:F19"/>
    <mergeCell ref="AW18:AW19"/>
    <mergeCell ref="J18:J19"/>
    <mergeCell ref="S18:S19"/>
    <mergeCell ref="N18:N19"/>
    <mergeCell ref="S12:S13"/>
    <mergeCell ref="K18:K19"/>
    <mergeCell ref="AM18:AM19"/>
    <mergeCell ref="U12:U13"/>
    <mergeCell ref="M18:M19"/>
    <mergeCell ref="AS18:AS19"/>
    <mergeCell ref="W12:W13"/>
    <mergeCell ref="W18:W19"/>
    <mergeCell ref="B12:B13"/>
    <mergeCell ref="C12:C13"/>
    <mergeCell ref="F12:F13"/>
    <mergeCell ref="R12:R13"/>
  </mergeCells>
  <printOptions horizontalCentered="1"/>
  <pageMargins left="0.1968503937007874" right="0.2362204724409449" top="0.7874015748031497" bottom="0.984251968503937" header="0" footer="0"/>
  <pageSetup fitToHeight="1" fitToWidth="1" horizontalDpi="600" verticalDpi="600" orientation="landscape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60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2" customWidth="1"/>
    <col min="2" max="2" width="44.421875" style="2" customWidth="1"/>
    <col min="3" max="3" width="19.7109375" style="87" customWidth="1"/>
    <col min="4" max="4" width="19.7109375" style="2" customWidth="1"/>
    <col min="5" max="5" width="11.421875" style="171" customWidth="1"/>
    <col min="6" max="6" width="17.28125" style="171" customWidth="1"/>
    <col min="7" max="7" width="20.00390625" style="171" customWidth="1"/>
    <col min="8" max="8" width="19.140625" style="171" bestFit="1" customWidth="1"/>
    <col min="9" max="9" width="13.00390625" style="171" bestFit="1" customWidth="1"/>
    <col min="10" max="10" width="11.421875" style="171" customWidth="1"/>
    <col min="11" max="12" width="11.421875" style="2" customWidth="1"/>
    <col min="13" max="14" width="11.421875" style="189" customWidth="1"/>
    <col min="15" max="16384" width="11.421875" style="2" customWidth="1"/>
  </cols>
  <sheetData>
    <row r="1" spans="2:6" ht="12.75">
      <c r="B1" s="20"/>
      <c r="F1" s="353"/>
    </row>
    <row r="2" spans="2:14" s="1" customFormat="1" ht="13.5" customHeight="1">
      <c r="B2" s="597"/>
      <c r="C2" s="597"/>
      <c r="D2" s="597"/>
      <c r="E2" s="171"/>
      <c r="F2" s="353"/>
      <c r="G2" s="171"/>
      <c r="H2" s="171"/>
      <c r="I2" s="171"/>
      <c r="J2" s="171"/>
      <c r="M2" s="226"/>
      <c r="N2" s="226"/>
    </row>
    <row r="3" spans="2:14" s="1" customFormat="1" ht="13.5" customHeight="1">
      <c r="B3" s="597"/>
      <c r="C3" s="597"/>
      <c r="D3" s="597"/>
      <c r="E3" s="171"/>
      <c r="F3" s="353"/>
      <c r="G3" s="171"/>
      <c r="H3" s="171"/>
      <c r="I3" s="171"/>
      <c r="J3" s="171"/>
      <c r="M3" s="226"/>
      <c r="N3" s="226"/>
    </row>
    <row r="4" spans="2:14" s="1" customFormat="1" ht="18">
      <c r="B4" s="597"/>
      <c r="C4" s="597"/>
      <c r="D4" s="597"/>
      <c r="E4" s="171"/>
      <c r="F4" s="353"/>
      <c r="G4" s="171"/>
      <c r="H4" s="171"/>
      <c r="I4" s="171"/>
      <c r="J4" s="171"/>
      <c r="M4" s="226"/>
      <c r="N4" s="226"/>
    </row>
    <row r="5" spans="2:14" s="13" customFormat="1" ht="18">
      <c r="B5" s="129" t="s">
        <v>12</v>
      </c>
      <c r="C5" s="129"/>
      <c r="D5" s="129"/>
      <c r="E5" s="171"/>
      <c r="F5" s="353"/>
      <c r="H5" s="171"/>
      <c r="I5" s="278"/>
      <c r="J5" s="171"/>
      <c r="M5" s="227"/>
      <c r="N5" s="227"/>
    </row>
    <row r="6" spans="2:7" ht="18">
      <c r="B6" s="318" t="s">
        <v>135</v>
      </c>
      <c r="C6" s="318"/>
      <c r="D6" s="318"/>
      <c r="F6" s="353"/>
      <c r="G6" s="277"/>
    </row>
    <row r="7" spans="2:7" ht="18">
      <c r="B7" s="318" t="s">
        <v>134</v>
      </c>
      <c r="C7" s="318"/>
      <c r="D7" s="318"/>
      <c r="F7" s="353"/>
      <c r="G7" s="279"/>
    </row>
    <row r="8" spans="2:6" ht="15.75">
      <c r="B8" s="184" t="s">
        <v>152</v>
      </c>
      <c r="C8" s="184"/>
      <c r="D8" s="184"/>
      <c r="F8" s="353"/>
    </row>
    <row r="9" spans="2:14" s="3" customFormat="1" ht="15.75">
      <c r="B9" s="133" t="s">
        <v>259</v>
      </c>
      <c r="C9" s="267"/>
      <c r="D9" s="137"/>
      <c r="E9" s="317">
        <f>+Portada!H39</f>
        <v>3.854</v>
      </c>
      <c r="F9" s="141"/>
      <c r="G9" s="280"/>
      <c r="H9" s="281"/>
      <c r="I9" s="203"/>
      <c r="J9" s="203"/>
      <c r="M9" s="229"/>
      <c r="N9" s="229"/>
    </row>
    <row r="10" spans="2:6" ht="9.75" customHeight="1">
      <c r="B10" s="184"/>
      <c r="C10" s="184"/>
      <c r="D10" s="184"/>
      <c r="F10" s="353"/>
    </row>
    <row r="11" spans="2:12" ht="18.75" customHeight="1">
      <c r="B11" s="608" t="s">
        <v>155</v>
      </c>
      <c r="C11" s="604" t="s">
        <v>86</v>
      </c>
      <c r="D11" s="604" t="s">
        <v>163</v>
      </c>
      <c r="E11" s="319"/>
      <c r="F11" s="327"/>
      <c r="G11" s="319"/>
      <c r="H11" s="319"/>
      <c r="I11" s="319"/>
      <c r="J11" s="319"/>
      <c r="K11" s="320"/>
      <c r="L11" s="320"/>
    </row>
    <row r="12" spans="2:12" ht="18.75" customHeight="1">
      <c r="B12" s="609"/>
      <c r="C12" s="605"/>
      <c r="D12" s="605"/>
      <c r="E12" s="319"/>
      <c r="F12" s="327"/>
      <c r="G12" s="319"/>
      <c r="H12" s="319"/>
      <c r="I12" s="319"/>
      <c r="J12" s="319"/>
      <c r="K12" s="320"/>
      <c r="L12" s="320"/>
    </row>
    <row r="13" spans="2:14" s="16" customFormat="1" ht="9.75" customHeight="1">
      <c r="B13" s="253"/>
      <c r="C13" s="173"/>
      <c r="D13" s="174"/>
      <c r="E13" s="319"/>
      <c r="F13" s="354"/>
      <c r="G13" s="321"/>
      <c r="H13" s="321"/>
      <c r="I13" s="321"/>
      <c r="J13" s="319"/>
      <c r="K13" s="321"/>
      <c r="L13" s="321"/>
      <c r="M13" s="230"/>
      <c r="N13" s="230"/>
    </row>
    <row r="14" spans="2:14" s="13" customFormat="1" ht="19.5" customHeight="1">
      <c r="B14" s="67" t="s">
        <v>19</v>
      </c>
      <c r="C14" s="465">
        <f>SUM(C15:C16)</f>
        <v>1585973.9560800001</v>
      </c>
      <c r="D14" s="463">
        <f>SUM(D15:D16)</f>
        <v>6112343.62673</v>
      </c>
      <c r="E14" s="319"/>
      <c r="F14" s="493"/>
      <c r="G14" s="322"/>
      <c r="H14" s="322"/>
      <c r="I14" s="322"/>
      <c r="J14" s="319"/>
      <c r="K14" s="319"/>
      <c r="L14" s="319"/>
      <c r="M14" s="225"/>
      <c r="N14" s="225"/>
    </row>
    <row r="15" spans="2:14" s="13" customFormat="1" ht="16.5" customHeight="1">
      <c r="B15" s="68" t="s">
        <v>25</v>
      </c>
      <c r="C15" s="464">
        <v>1070566.72252</v>
      </c>
      <c r="D15" s="464">
        <f>ROUND(+C15*$E$9,5)</f>
        <v>4125964.14859</v>
      </c>
      <c r="E15" s="323"/>
      <c r="F15" s="460"/>
      <c r="G15" s="322"/>
      <c r="H15" s="322"/>
      <c r="I15" s="322"/>
      <c r="J15" s="319"/>
      <c r="K15" s="323"/>
      <c r="L15" s="324"/>
      <c r="M15" s="232"/>
      <c r="N15" s="225"/>
    </row>
    <row r="16" spans="2:14" s="13" customFormat="1" ht="16.5" customHeight="1">
      <c r="B16" s="68" t="s">
        <v>24</v>
      </c>
      <c r="C16" s="464">
        <v>515407.23356</v>
      </c>
      <c r="D16" s="464">
        <f>ROUND(+C16*$E$9,5)</f>
        <v>1986379.47814</v>
      </c>
      <c r="E16" s="323"/>
      <c r="F16" s="460"/>
      <c r="G16" s="322"/>
      <c r="H16" s="322"/>
      <c r="I16" s="322"/>
      <c r="J16" s="319"/>
      <c r="K16" s="319"/>
      <c r="L16" s="324"/>
      <c r="M16" s="232"/>
      <c r="N16" s="225"/>
    </row>
    <row r="17" spans="2:14" s="13" customFormat="1" ht="15" customHeight="1">
      <c r="B17" s="15"/>
      <c r="C17" s="466"/>
      <c r="D17" s="464"/>
      <c r="E17" s="319"/>
      <c r="F17" s="432"/>
      <c r="G17" s="322"/>
      <c r="H17" s="322"/>
      <c r="I17" s="322"/>
      <c r="J17" s="319"/>
      <c r="K17" s="323"/>
      <c r="L17" s="324"/>
      <c r="M17" s="232"/>
      <c r="N17" s="225"/>
    </row>
    <row r="18" spans="2:14" s="13" customFormat="1" ht="19.5" customHeight="1">
      <c r="B18" s="18" t="s">
        <v>20</v>
      </c>
      <c r="C18" s="465">
        <f>SUM(C19:C20)</f>
        <v>7235139.7336099995</v>
      </c>
      <c r="D18" s="463">
        <f>SUM(D19:D20)</f>
        <v>27884228.53334</v>
      </c>
      <c r="E18" s="319"/>
      <c r="F18" s="493"/>
      <c r="G18" s="322"/>
      <c r="H18" s="322"/>
      <c r="I18" s="322"/>
      <c r="J18" s="319"/>
      <c r="K18" s="319"/>
      <c r="L18" s="323"/>
      <c r="M18" s="225"/>
      <c r="N18" s="225"/>
    </row>
    <row r="19" spans="2:14" s="13" customFormat="1" ht="16.5" customHeight="1">
      <c r="B19" s="15" t="s">
        <v>25</v>
      </c>
      <c r="C19" s="464">
        <v>3007361.95584</v>
      </c>
      <c r="D19" s="464">
        <f>ROUND(+C19*$E$9,5)</f>
        <v>11590372.97781</v>
      </c>
      <c r="E19" s="319"/>
      <c r="F19" s="356"/>
      <c r="G19" s="322"/>
      <c r="H19" s="322"/>
      <c r="I19" s="322"/>
      <c r="J19" s="319"/>
      <c r="K19" s="323"/>
      <c r="L19" s="324"/>
      <c r="M19" s="232"/>
      <c r="N19" s="225"/>
    </row>
    <row r="20" spans="2:14" s="13" customFormat="1" ht="16.5" customHeight="1">
      <c r="B20" s="15" t="s">
        <v>110</v>
      </c>
      <c r="C20" s="464">
        <v>4227777.77777</v>
      </c>
      <c r="D20" s="464">
        <f>ROUND(+C20*$E$9,5)</f>
        <v>16293855.55553</v>
      </c>
      <c r="E20" s="319"/>
      <c r="F20" s="357"/>
      <c r="G20" s="322"/>
      <c r="H20" s="322"/>
      <c r="I20" s="322"/>
      <c r="J20" s="319"/>
      <c r="K20" s="323"/>
      <c r="L20" s="324"/>
      <c r="M20" s="232"/>
      <c r="N20" s="225"/>
    </row>
    <row r="21" spans="2:14" s="13" customFormat="1" ht="9.75" customHeight="1">
      <c r="B21" s="15"/>
      <c r="C21" s="466"/>
      <c r="D21" s="464"/>
      <c r="E21" s="319"/>
      <c r="F21" s="358"/>
      <c r="G21" s="322"/>
      <c r="H21" s="322"/>
      <c r="I21" s="322"/>
      <c r="J21" s="319"/>
      <c r="K21" s="323"/>
      <c r="L21" s="323"/>
      <c r="M21" s="225"/>
      <c r="N21" s="225"/>
    </row>
    <row r="22" spans="2:14" s="13" customFormat="1" ht="15" customHeight="1">
      <c r="B22" s="610" t="s">
        <v>60</v>
      </c>
      <c r="C22" s="606">
        <f>+C18+C14</f>
        <v>8821113.68969</v>
      </c>
      <c r="D22" s="606">
        <f>+D18+D14</f>
        <v>33996572.16007</v>
      </c>
      <c r="E22" s="319"/>
      <c r="F22" s="355"/>
      <c r="G22" s="322"/>
      <c r="H22" s="322"/>
      <c r="I22" s="322"/>
      <c r="J22" s="319"/>
      <c r="K22" s="319"/>
      <c r="L22" s="319"/>
      <c r="M22" s="225"/>
      <c r="N22" s="225"/>
    </row>
    <row r="23" spans="2:14" s="16" customFormat="1" ht="15" customHeight="1">
      <c r="B23" s="611"/>
      <c r="C23" s="607"/>
      <c r="D23" s="607"/>
      <c r="E23" s="319"/>
      <c r="F23" s="358"/>
      <c r="G23" s="322"/>
      <c r="H23" s="321"/>
      <c r="I23" s="321"/>
      <c r="J23" s="319"/>
      <c r="K23" s="319"/>
      <c r="L23" s="325"/>
      <c r="M23" s="233"/>
      <c r="N23" s="225"/>
    </row>
    <row r="24" spans="2:14" ht="14.25">
      <c r="B24" s="334"/>
      <c r="C24" s="459"/>
      <c r="D24" s="320"/>
      <c r="E24" s="319"/>
      <c r="F24" s="358"/>
      <c r="G24" s="322"/>
      <c r="H24" s="319"/>
      <c r="I24" s="319"/>
      <c r="J24" s="319"/>
      <c r="K24" s="326"/>
      <c r="L24" s="326"/>
      <c r="M24" s="225"/>
      <c r="N24" s="225"/>
    </row>
    <row r="25" spans="2:14" ht="14.25">
      <c r="B25" s="335"/>
      <c r="C25" s="204"/>
      <c r="D25" s="336"/>
      <c r="E25" s="327"/>
      <c r="F25" s="359"/>
      <c r="G25" s="322"/>
      <c r="H25" s="319"/>
      <c r="I25" s="319"/>
      <c r="J25" s="319"/>
      <c r="K25" s="319"/>
      <c r="L25" s="328"/>
      <c r="M25" s="225"/>
      <c r="N25" s="225"/>
    </row>
    <row r="26" spans="2:14" ht="14.25">
      <c r="B26" s="334"/>
      <c r="C26" s="538"/>
      <c r="D26" s="337"/>
      <c r="E26" s="319"/>
      <c r="F26" s="359"/>
      <c r="G26" s="322"/>
      <c r="H26" s="319"/>
      <c r="I26" s="319"/>
      <c r="J26" s="319"/>
      <c r="K26" s="327"/>
      <c r="L26" s="323"/>
      <c r="M26" s="231"/>
      <c r="N26" s="225"/>
    </row>
    <row r="27" spans="2:14" ht="14.25">
      <c r="B27" s="320"/>
      <c r="D27" s="338"/>
      <c r="E27" s="319"/>
      <c r="F27" s="359"/>
      <c r="G27" s="322"/>
      <c r="H27" s="319"/>
      <c r="I27" s="319"/>
      <c r="J27" s="319"/>
      <c r="K27" s="319"/>
      <c r="L27" s="323"/>
      <c r="M27" s="225"/>
      <c r="N27" s="225"/>
    </row>
    <row r="28" spans="2:14" ht="14.25">
      <c r="B28" s="320"/>
      <c r="C28" s="339"/>
      <c r="D28" s="339"/>
      <c r="E28" s="319"/>
      <c r="F28" s="358"/>
      <c r="G28" s="322"/>
      <c r="H28" s="319"/>
      <c r="I28" s="319"/>
      <c r="J28" s="319"/>
      <c r="K28" s="319"/>
      <c r="L28" s="329"/>
      <c r="M28" s="228"/>
      <c r="N28" s="225"/>
    </row>
    <row r="29" spans="2:14" s="1" customFormat="1" ht="18">
      <c r="B29" s="129" t="s">
        <v>115</v>
      </c>
      <c r="C29" s="129"/>
      <c r="D29" s="129"/>
      <c r="E29" s="319"/>
      <c r="F29" s="358"/>
      <c r="G29" s="322"/>
      <c r="H29" s="330"/>
      <c r="I29" s="330"/>
      <c r="J29" s="319"/>
      <c r="K29" s="319"/>
      <c r="L29" s="319"/>
      <c r="M29" s="225"/>
      <c r="N29" s="225"/>
    </row>
    <row r="30" spans="2:14" s="1" customFormat="1" ht="18">
      <c r="B30" s="318" t="s">
        <v>135</v>
      </c>
      <c r="C30" s="318"/>
      <c r="D30" s="318"/>
      <c r="E30" s="319"/>
      <c r="F30" s="358"/>
      <c r="G30" s="322"/>
      <c r="H30" s="330"/>
      <c r="I30" s="330"/>
      <c r="J30" s="319"/>
      <c r="K30" s="319"/>
      <c r="L30" s="323"/>
      <c r="M30" s="231"/>
      <c r="N30" s="225"/>
    </row>
    <row r="31" spans="2:14" s="1" customFormat="1" ht="18">
      <c r="B31" s="318" t="s">
        <v>136</v>
      </c>
      <c r="C31" s="318"/>
      <c r="D31" s="318"/>
      <c r="E31" s="319"/>
      <c r="F31" s="358"/>
      <c r="G31" s="322"/>
      <c r="H31" s="330"/>
      <c r="I31" s="330"/>
      <c r="J31" s="319"/>
      <c r="K31" s="319"/>
      <c r="L31" s="319"/>
      <c r="M31" s="225"/>
      <c r="N31" s="225"/>
    </row>
    <row r="32" spans="2:14" s="1" customFormat="1" ht="18">
      <c r="B32" s="184" t="s">
        <v>152</v>
      </c>
      <c r="C32" s="184"/>
      <c r="D32" s="184"/>
      <c r="E32" s="319"/>
      <c r="F32" s="358"/>
      <c r="G32" s="322"/>
      <c r="H32" s="319"/>
      <c r="I32" s="319"/>
      <c r="J32" s="319"/>
      <c r="K32" s="319"/>
      <c r="L32" s="319"/>
      <c r="M32" s="225"/>
      <c r="N32" s="225"/>
    </row>
    <row r="33" spans="2:14" s="3" customFormat="1" ht="15.75">
      <c r="B33" s="254" t="str">
        <f>+B9</f>
        <v>Al 30 de noviembre de 2022</v>
      </c>
      <c r="C33" s="254"/>
      <c r="D33" s="137"/>
      <c r="E33" s="331"/>
      <c r="F33" s="358"/>
      <c r="G33" s="322"/>
      <c r="H33" s="332"/>
      <c r="I33" s="331"/>
      <c r="J33" s="331"/>
      <c r="K33" s="333"/>
      <c r="L33" s="333"/>
      <c r="M33" s="229"/>
      <c r="N33" s="229"/>
    </row>
    <row r="34" spans="2:14" s="3" customFormat="1" ht="9.75" customHeight="1">
      <c r="B34" s="14"/>
      <c r="C34" s="254"/>
      <c r="D34" s="12"/>
      <c r="E34" s="331"/>
      <c r="F34" s="358"/>
      <c r="G34" s="322"/>
      <c r="H34" s="331"/>
      <c r="I34" s="331"/>
      <c r="J34" s="331"/>
      <c r="K34" s="333"/>
      <c r="L34" s="333"/>
      <c r="M34" s="229"/>
      <c r="N34" s="229"/>
    </row>
    <row r="35" spans="2:12" ht="18.75" customHeight="1">
      <c r="B35" s="608" t="s">
        <v>155</v>
      </c>
      <c r="C35" s="604" t="s">
        <v>86</v>
      </c>
      <c r="D35" s="604" t="s">
        <v>163</v>
      </c>
      <c r="E35" s="319"/>
      <c r="F35" s="358"/>
      <c r="G35" s="322"/>
      <c r="H35" s="319"/>
      <c r="I35" s="319"/>
      <c r="J35" s="319"/>
      <c r="K35" s="320"/>
      <c r="L35" s="320"/>
    </row>
    <row r="36" spans="2:14" s="16" customFormat="1" ht="18.75" customHeight="1">
      <c r="B36" s="609"/>
      <c r="C36" s="605"/>
      <c r="D36" s="605"/>
      <c r="E36" s="319"/>
      <c r="F36" s="358"/>
      <c r="G36" s="322"/>
      <c r="H36" s="319"/>
      <c r="I36" s="319"/>
      <c r="J36" s="319"/>
      <c r="K36" s="321"/>
      <c r="L36" s="321"/>
      <c r="M36" s="230"/>
      <c r="N36" s="230"/>
    </row>
    <row r="37" spans="2:14" s="16" customFormat="1" ht="9.75" customHeight="1">
      <c r="B37" s="17"/>
      <c r="C37" s="258"/>
      <c r="D37" s="19"/>
      <c r="E37" s="319"/>
      <c r="F37" s="358"/>
      <c r="G37" s="322"/>
      <c r="H37" s="319"/>
      <c r="I37" s="319"/>
      <c r="J37" s="319"/>
      <c r="K37" s="321"/>
      <c r="L37" s="321"/>
      <c r="M37" s="230"/>
      <c r="N37" s="230"/>
    </row>
    <row r="38" spans="2:14" s="13" customFormat="1" ht="19.5" customHeight="1">
      <c r="B38" s="18" t="s">
        <v>146</v>
      </c>
      <c r="C38" s="465">
        <f>SUM(C39:C40)</f>
        <v>459549.46945</v>
      </c>
      <c r="D38" s="463">
        <f>SUM(D39:D40)</f>
        <v>1771103.6552603</v>
      </c>
      <c r="E38" s="319"/>
      <c r="F38" s="355"/>
      <c r="G38" s="322"/>
      <c r="H38" s="319"/>
      <c r="I38" s="319"/>
      <c r="J38" s="319"/>
      <c r="K38" s="322"/>
      <c r="L38" s="322"/>
      <c r="M38" s="227"/>
      <c r="N38" s="227"/>
    </row>
    <row r="39" spans="2:14" s="13" customFormat="1" ht="16.5" customHeight="1">
      <c r="B39" s="15" t="s">
        <v>25</v>
      </c>
      <c r="C39" s="466">
        <v>0</v>
      </c>
      <c r="D39" s="464">
        <f>+C39*$E$9</f>
        <v>0</v>
      </c>
      <c r="E39" s="319"/>
      <c r="F39" s="357"/>
      <c r="G39" s="322"/>
      <c r="H39" s="319"/>
      <c r="I39" s="319"/>
      <c r="J39" s="319"/>
      <c r="K39" s="322"/>
      <c r="L39" s="322"/>
      <c r="M39" s="227"/>
      <c r="N39" s="227"/>
    </row>
    <row r="40" spans="2:14" s="13" customFormat="1" ht="16.5" customHeight="1">
      <c r="B40" s="15" t="s">
        <v>24</v>
      </c>
      <c r="C40" s="466">
        <v>459549.46945</v>
      </c>
      <c r="D40" s="464">
        <f>+C40*$E$9</f>
        <v>1771103.6552603</v>
      </c>
      <c r="E40" s="319"/>
      <c r="F40" s="358"/>
      <c r="G40" s="322"/>
      <c r="H40" s="319"/>
      <c r="I40" s="319"/>
      <c r="J40" s="319"/>
      <c r="K40" s="322"/>
      <c r="L40" s="322"/>
      <c r="M40" s="227"/>
      <c r="N40" s="227"/>
    </row>
    <row r="41" spans="2:14" s="13" customFormat="1" ht="15" customHeight="1">
      <c r="B41" s="15"/>
      <c r="C41" s="466"/>
      <c r="D41" s="464"/>
      <c r="E41" s="319"/>
      <c r="F41" s="358"/>
      <c r="G41" s="322"/>
      <c r="H41" s="319"/>
      <c r="I41" s="319"/>
      <c r="J41" s="319"/>
      <c r="K41" s="322"/>
      <c r="L41" s="322"/>
      <c r="M41" s="227"/>
      <c r="N41" s="227"/>
    </row>
    <row r="42" spans="2:14" s="13" customFormat="1" ht="19.5" customHeight="1">
      <c r="B42" s="18" t="s">
        <v>147</v>
      </c>
      <c r="C42" s="465">
        <f>SUM(C43:C44)</f>
        <v>238634.18351</v>
      </c>
      <c r="D42" s="463">
        <f>SUM(D43:D44)</f>
        <v>919696.14324754</v>
      </c>
      <c r="E42" s="319"/>
      <c r="F42" s="355"/>
      <c r="G42" s="322"/>
      <c r="H42" s="319"/>
      <c r="I42" s="319"/>
      <c r="J42" s="319"/>
      <c r="K42" s="322"/>
      <c r="L42" s="322"/>
      <c r="M42" s="227"/>
      <c r="N42" s="227"/>
    </row>
    <row r="43" spans="2:14" s="13" customFormat="1" ht="16.5" customHeight="1">
      <c r="B43" s="15" t="s">
        <v>25</v>
      </c>
      <c r="C43" s="466">
        <v>0</v>
      </c>
      <c r="D43" s="464">
        <f>+C43*$E$9</f>
        <v>0</v>
      </c>
      <c r="E43" s="319"/>
      <c r="F43" s="357"/>
      <c r="G43" s="322"/>
      <c r="H43" s="319"/>
      <c r="I43" s="319"/>
      <c r="J43" s="319"/>
      <c r="K43" s="322"/>
      <c r="L43" s="322"/>
      <c r="M43" s="227"/>
      <c r="N43" s="227"/>
    </row>
    <row r="44" spans="2:14" s="13" customFormat="1" ht="16.5" customHeight="1">
      <c r="B44" s="15" t="s">
        <v>24</v>
      </c>
      <c r="C44" s="466">
        <v>238634.18351</v>
      </c>
      <c r="D44" s="464">
        <f>+C44*$E$9</f>
        <v>919696.14324754</v>
      </c>
      <c r="E44" s="319"/>
      <c r="F44" s="357"/>
      <c r="G44" s="322"/>
      <c r="H44" s="319"/>
      <c r="I44" s="319"/>
      <c r="J44" s="319"/>
      <c r="K44" s="322"/>
      <c r="L44" s="322"/>
      <c r="M44" s="227"/>
      <c r="N44" s="227"/>
    </row>
    <row r="45" spans="2:14" s="13" customFormat="1" ht="7.5" customHeight="1">
      <c r="B45" s="15"/>
      <c r="C45" s="466"/>
      <c r="D45" s="464"/>
      <c r="E45" s="319"/>
      <c r="F45" s="322"/>
      <c r="G45" s="322"/>
      <c r="H45" s="319"/>
      <c r="I45" s="319"/>
      <c r="J45" s="319"/>
      <c r="K45" s="322"/>
      <c r="L45" s="322"/>
      <c r="M45" s="227"/>
      <c r="N45" s="227"/>
    </row>
    <row r="46" spans="2:14" s="13" customFormat="1" ht="15" customHeight="1">
      <c r="B46" s="610" t="s">
        <v>60</v>
      </c>
      <c r="C46" s="606">
        <f>+C42+C38</f>
        <v>698183.65296</v>
      </c>
      <c r="D46" s="606">
        <f>+D42+D38</f>
        <v>2690799.79850784</v>
      </c>
      <c r="E46" s="319"/>
      <c r="F46" s="322"/>
      <c r="G46" s="322"/>
      <c r="H46" s="319"/>
      <c r="I46" s="319"/>
      <c r="J46" s="319"/>
      <c r="K46" s="322"/>
      <c r="L46" s="322"/>
      <c r="M46" s="227"/>
      <c r="N46" s="227"/>
    </row>
    <row r="47" spans="2:14" s="16" customFormat="1" ht="15" customHeight="1">
      <c r="B47" s="611"/>
      <c r="C47" s="607"/>
      <c r="D47" s="607"/>
      <c r="E47" s="319"/>
      <c r="F47" s="348"/>
      <c r="G47" s="322"/>
      <c r="H47" s="319"/>
      <c r="I47" s="319"/>
      <c r="J47" s="319"/>
      <c r="K47" s="321"/>
      <c r="L47" s="321"/>
      <c r="M47" s="230"/>
      <c r="N47" s="230"/>
    </row>
    <row r="48" spans="2:12" ht="16.5" customHeight="1">
      <c r="B48" s="28" t="s">
        <v>138</v>
      </c>
      <c r="C48" s="512"/>
      <c r="D48" s="204"/>
      <c r="E48" s="319"/>
      <c r="F48" s="322"/>
      <c r="G48" s="322"/>
      <c r="H48" s="319"/>
      <c r="I48" s="319"/>
      <c r="J48" s="319"/>
      <c r="K48" s="320"/>
      <c r="L48" s="320"/>
    </row>
    <row r="49" spans="2:12" ht="12.75">
      <c r="B49" s="2" t="s">
        <v>139</v>
      </c>
      <c r="C49" s="512"/>
      <c r="D49" s="204"/>
      <c r="E49" s="319"/>
      <c r="F49" s="319"/>
      <c r="G49" s="319"/>
      <c r="H49" s="319"/>
      <c r="I49" s="319"/>
      <c r="J49" s="319"/>
      <c r="K49" s="320"/>
      <c r="L49" s="320"/>
    </row>
    <row r="50" spans="2:12" ht="12.75">
      <c r="B50" s="320"/>
      <c r="C50" s="494"/>
      <c r="D50" s="340"/>
      <c r="E50" s="319"/>
      <c r="F50" s="319"/>
      <c r="G50" s="319"/>
      <c r="H50" s="319"/>
      <c r="I50" s="319"/>
      <c r="J50" s="319"/>
      <c r="K50" s="320"/>
      <c r="L50" s="320"/>
    </row>
    <row r="51" spans="2:12" ht="12.75">
      <c r="B51" s="320"/>
      <c r="C51" s="340"/>
      <c r="D51" s="435"/>
      <c r="E51" s="319"/>
      <c r="F51" s="319"/>
      <c r="G51" s="319"/>
      <c r="H51" s="319"/>
      <c r="I51" s="319"/>
      <c r="J51" s="319"/>
      <c r="K51" s="320"/>
      <c r="L51" s="320"/>
    </row>
    <row r="52" spans="2:4" ht="12.75">
      <c r="B52" s="320"/>
      <c r="C52" s="497"/>
      <c r="D52" s="320"/>
    </row>
    <row r="53" spans="2:4" ht="12.75">
      <c r="B53" s="320"/>
      <c r="C53" s="340"/>
      <c r="D53" s="340"/>
    </row>
    <row r="54" spans="2:4" ht="12.75">
      <c r="B54" s="320"/>
      <c r="C54" s="340"/>
      <c r="D54" s="340"/>
    </row>
    <row r="55" spans="2:4" ht="12.75">
      <c r="B55" s="320"/>
      <c r="C55" s="340"/>
      <c r="D55" s="340"/>
    </row>
    <row r="56" spans="2:4" ht="12.75">
      <c r="B56" s="320"/>
      <c r="C56" s="432"/>
      <c r="D56" s="432"/>
    </row>
    <row r="57" spans="2:4" ht="12.75">
      <c r="B57" s="320"/>
      <c r="C57" s="340"/>
      <c r="D57" s="340"/>
    </row>
    <row r="58" spans="2:4" ht="12.75">
      <c r="B58" s="320"/>
      <c r="C58" s="340"/>
      <c r="D58" s="340"/>
    </row>
    <row r="59" spans="2:4" ht="12.75">
      <c r="B59" s="320"/>
      <c r="C59" s="340"/>
      <c r="D59" s="320"/>
    </row>
    <row r="60" spans="2:4" ht="12.75">
      <c r="B60" s="320"/>
      <c r="C60" s="341"/>
      <c r="D60" s="320"/>
    </row>
  </sheetData>
  <sheetProtection/>
  <mergeCells count="15">
    <mergeCell ref="B46:B47"/>
    <mergeCell ref="C46:C47"/>
    <mergeCell ref="D46:D47"/>
    <mergeCell ref="B35:B36"/>
    <mergeCell ref="C35:C36"/>
    <mergeCell ref="D35:D36"/>
    <mergeCell ref="D11:D12"/>
    <mergeCell ref="D22:D23"/>
    <mergeCell ref="B11:B12"/>
    <mergeCell ref="B22:B23"/>
    <mergeCell ref="C22:C23"/>
    <mergeCell ref="B2:D2"/>
    <mergeCell ref="B3:D3"/>
    <mergeCell ref="B4:D4"/>
    <mergeCell ref="C11:C12"/>
  </mergeCells>
  <printOptions horizontalCentered="1"/>
  <pageMargins left="0.4724409448818898" right="0.5905511811023623" top="0.984251968503937" bottom="0.984251968503937" header="0.31496062992125984" footer="0.3149606299212598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65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56.28125" style="87" customWidth="1"/>
    <col min="3" max="4" width="19.7109375" style="87" customWidth="1"/>
    <col min="5" max="5" width="11.421875" style="87" customWidth="1"/>
    <col min="6" max="6" width="15.7109375" style="87" customWidth="1"/>
    <col min="7" max="12" width="11.421875" style="87" customWidth="1"/>
    <col min="13" max="13" width="11.421875" style="132" customWidth="1"/>
    <col min="14" max="16384" width="11.421875" style="87" customWidth="1"/>
  </cols>
  <sheetData>
    <row r="1" ht="12.75">
      <c r="B1" s="103"/>
    </row>
    <row r="2" ht="12.75">
      <c r="B2" s="103"/>
    </row>
    <row r="3" ht="12.75">
      <c r="B3" s="103"/>
    </row>
    <row r="4" ht="12" customHeight="1">
      <c r="B4" s="103"/>
    </row>
    <row r="5" spans="2:13" s="136" customFormat="1" ht="18">
      <c r="B5" s="129" t="s">
        <v>13</v>
      </c>
      <c r="C5" s="129"/>
      <c r="D5" s="129"/>
      <c r="M5" s="190"/>
    </row>
    <row r="6" spans="2:13" s="136" customFormat="1" ht="18">
      <c r="B6" s="318" t="s">
        <v>135</v>
      </c>
      <c r="C6" s="318"/>
      <c r="D6" s="318"/>
      <c r="M6" s="190"/>
    </row>
    <row r="7" spans="2:13" s="136" customFormat="1" ht="18">
      <c r="B7" s="318" t="s">
        <v>134</v>
      </c>
      <c r="C7" s="318"/>
      <c r="D7" s="318"/>
      <c r="M7" s="190"/>
    </row>
    <row r="8" spans="2:13" s="136" customFormat="1" ht="18">
      <c r="B8" s="342" t="s">
        <v>37</v>
      </c>
      <c r="C8" s="184"/>
      <c r="D8" s="184"/>
      <c r="M8" s="190"/>
    </row>
    <row r="9" spans="2:13" s="136" customFormat="1" ht="18">
      <c r="B9" s="616" t="str">
        <f>+'DEP-C2'!B9</f>
        <v>Al 30 de noviembre de 2022</v>
      </c>
      <c r="C9" s="616"/>
      <c r="D9" s="265"/>
      <c r="E9" s="317">
        <f>+Portada!H39</f>
        <v>3.854</v>
      </c>
      <c r="M9" s="190"/>
    </row>
    <row r="10" spans="2:13" s="65" customFormat="1" ht="9.75" customHeight="1">
      <c r="B10" s="619"/>
      <c r="C10" s="619"/>
      <c r="D10" s="619"/>
      <c r="E10" s="282"/>
      <c r="M10" s="165"/>
    </row>
    <row r="11" spans="2:4" ht="16.5" customHeight="1">
      <c r="B11" s="620" t="s">
        <v>93</v>
      </c>
      <c r="C11" s="614" t="s">
        <v>86</v>
      </c>
      <c r="D11" s="604" t="s">
        <v>163</v>
      </c>
    </row>
    <row r="12" spans="2:13" s="81" customFormat="1" ht="16.5" customHeight="1">
      <c r="B12" s="621"/>
      <c r="C12" s="615"/>
      <c r="D12" s="605"/>
      <c r="M12" s="166"/>
    </row>
    <row r="13" spans="2:13" s="81" customFormat="1" ht="9.75" customHeight="1">
      <c r="B13" s="64"/>
      <c r="C13" s="161"/>
      <c r="D13" s="162"/>
      <c r="M13" s="166"/>
    </row>
    <row r="14" spans="2:13" s="81" customFormat="1" ht="16.5">
      <c r="B14" s="163" t="s">
        <v>63</v>
      </c>
      <c r="C14" s="467">
        <f>SUM(C15:C16)</f>
        <v>1628892.37408</v>
      </c>
      <c r="D14" s="382">
        <f>SUM(D15:D16)</f>
        <v>6277751.2097</v>
      </c>
      <c r="M14" s="166"/>
    </row>
    <row r="15" spans="2:13" s="81" customFormat="1" ht="16.5">
      <c r="B15" s="80" t="s">
        <v>25</v>
      </c>
      <c r="C15" s="468">
        <v>1434724.13312</v>
      </c>
      <c r="D15" s="388">
        <f>ROUND(+C15*$E$9,5)</f>
        <v>5529426.80904</v>
      </c>
      <c r="E15" s="283"/>
      <c r="F15" s="432"/>
      <c r="G15" s="284"/>
      <c r="M15" s="166"/>
    </row>
    <row r="16" spans="2:13" s="81" customFormat="1" ht="16.5">
      <c r="B16" s="80" t="s">
        <v>24</v>
      </c>
      <c r="C16" s="468">
        <v>194168.24096</v>
      </c>
      <c r="D16" s="388">
        <f>ROUND(+C16*$E$9,5)</f>
        <v>748324.40066</v>
      </c>
      <c r="E16" s="283"/>
      <c r="F16" s="432"/>
      <c r="M16" s="166"/>
    </row>
    <row r="17" spans="2:13" s="81" customFormat="1" ht="15" customHeight="1">
      <c r="B17" s="64"/>
      <c r="C17" s="469"/>
      <c r="D17" s="381"/>
      <c r="M17" s="166"/>
    </row>
    <row r="18" spans="2:13" s="81" customFormat="1" ht="16.5">
      <c r="B18" s="163" t="s">
        <v>62</v>
      </c>
      <c r="C18" s="467">
        <f>SUM(C19:C20)</f>
        <v>7192221.31561</v>
      </c>
      <c r="D18" s="467">
        <f>SUM(D19:D20)</f>
        <v>27718820.95036</v>
      </c>
      <c r="E18" s="283"/>
      <c r="M18" s="166"/>
    </row>
    <row r="19" spans="2:13" s="81" customFormat="1" ht="16.5">
      <c r="B19" s="80" t="s">
        <v>25</v>
      </c>
      <c r="C19" s="468">
        <f>+C23+C27+C31</f>
        <v>2643204.54524</v>
      </c>
      <c r="D19" s="468">
        <f>+D23+D27+D31</f>
        <v>10186910.31735</v>
      </c>
      <c r="M19" s="166"/>
    </row>
    <row r="20" spans="2:13" s="81" customFormat="1" ht="16.5">
      <c r="B20" s="80" t="s">
        <v>24</v>
      </c>
      <c r="C20" s="468">
        <f>+C24+C28+C32</f>
        <v>4549016.77037</v>
      </c>
      <c r="D20" s="468">
        <f>+D24+D28+D32</f>
        <v>17531910.63301</v>
      </c>
      <c r="M20" s="166"/>
    </row>
    <row r="21" spans="2:13" s="81" customFormat="1" ht="9.75" customHeight="1">
      <c r="B21" s="82"/>
      <c r="C21" s="468"/>
      <c r="D21" s="388"/>
      <c r="M21" s="166"/>
    </row>
    <row r="22" spans="2:13" s="81" customFormat="1" ht="16.5">
      <c r="B22" s="344" t="s">
        <v>174</v>
      </c>
      <c r="C22" s="470">
        <f>SUM(C23:C24)</f>
        <v>6762370.284639999</v>
      </c>
      <c r="D22" s="380">
        <f>SUM(D23:D24)</f>
        <v>26062175.077</v>
      </c>
      <c r="G22" s="283"/>
      <c r="I22" s="285"/>
      <c r="M22" s="166"/>
    </row>
    <row r="23" spans="2:13" s="81" customFormat="1" ht="16.5">
      <c r="B23" s="345" t="s">
        <v>25</v>
      </c>
      <c r="C23" s="469">
        <v>2300567.40444</v>
      </c>
      <c r="D23" s="381">
        <f>ROUND(+C23*$E$9,5)</f>
        <v>8866386.77671</v>
      </c>
      <c r="G23" s="283"/>
      <c r="I23" s="285"/>
      <c r="M23" s="166"/>
    </row>
    <row r="24" spans="2:13" s="81" customFormat="1" ht="16.5">
      <c r="B24" s="345" t="s">
        <v>24</v>
      </c>
      <c r="C24" s="469">
        <v>4461802.8802</v>
      </c>
      <c r="D24" s="381">
        <f>ROUND(+C24*$E$9,5)</f>
        <v>17195788.30029</v>
      </c>
      <c r="M24" s="166"/>
    </row>
    <row r="25" spans="2:13" s="81" customFormat="1" ht="9.75" customHeight="1">
      <c r="B25" s="82"/>
      <c r="C25" s="468"/>
      <c r="D25" s="388"/>
      <c r="M25" s="166"/>
    </row>
    <row r="26" spans="2:13" s="81" customFormat="1" ht="16.5">
      <c r="B26" s="344" t="s">
        <v>175</v>
      </c>
      <c r="C26" s="470">
        <f>SUM(C27:C28)</f>
        <v>164293.83453</v>
      </c>
      <c r="D26" s="380">
        <f>SUM(D27:D28)</f>
        <v>633188.43828</v>
      </c>
      <c r="G26" s="286"/>
      <c r="M26" s="166"/>
    </row>
    <row r="27" spans="2:13" s="81" customFormat="1" ht="16.5">
      <c r="B27" s="345" t="s">
        <v>25</v>
      </c>
      <c r="C27" s="469">
        <v>84647.06357</v>
      </c>
      <c r="D27" s="381">
        <f>ROUND(+C27*$E$9,5)</f>
        <v>326229.783</v>
      </c>
      <c r="M27" s="166"/>
    </row>
    <row r="28" spans="2:13" s="81" customFormat="1" ht="16.5">
      <c r="B28" s="345" t="s">
        <v>24</v>
      </c>
      <c r="C28" s="469">
        <v>79646.77096</v>
      </c>
      <c r="D28" s="381">
        <f>ROUND(+C28*$E$9,5)</f>
        <v>306958.65528</v>
      </c>
      <c r="M28" s="166"/>
    </row>
    <row r="29" spans="2:13" s="81" customFormat="1" ht="9.75" customHeight="1">
      <c r="B29" s="82"/>
      <c r="C29" s="381"/>
      <c r="D29" s="388"/>
      <c r="M29" s="166"/>
    </row>
    <row r="30" spans="2:13" s="81" customFormat="1" ht="16.5">
      <c r="B30" s="346" t="s">
        <v>176</v>
      </c>
      <c r="C30" s="470">
        <f>+SUM(C31:C32)</f>
        <v>265557.19643999997</v>
      </c>
      <c r="D30" s="380">
        <f>SUM(D31:D32)</f>
        <v>1023457.43508</v>
      </c>
      <c r="M30" s="166"/>
    </row>
    <row r="31" spans="2:13" s="81" customFormat="1" ht="16.5">
      <c r="B31" s="345" t="s">
        <v>25</v>
      </c>
      <c r="C31" s="469">
        <v>257990.07723</v>
      </c>
      <c r="D31" s="381">
        <f>ROUND(+C31*$E$9,5)</f>
        <v>994293.75764</v>
      </c>
      <c r="M31" s="166"/>
    </row>
    <row r="32" spans="2:13" s="81" customFormat="1" ht="16.5">
      <c r="B32" s="345" t="s">
        <v>24</v>
      </c>
      <c r="C32" s="469">
        <v>7567.11921</v>
      </c>
      <c r="D32" s="381">
        <f>ROUND(+C32*$E$9,5)</f>
        <v>29163.67744</v>
      </c>
      <c r="M32" s="166"/>
    </row>
    <row r="33" spans="2:13" s="81" customFormat="1" ht="9.75" customHeight="1">
      <c r="B33" s="193"/>
      <c r="C33" s="469"/>
      <c r="D33" s="381"/>
      <c r="M33" s="166"/>
    </row>
    <row r="34" spans="2:13" s="81" customFormat="1" ht="15" customHeight="1">
      <c r="B34" s="617" t="s">
        <v>60</v>
      </c>
      <c r="C34" s="612">
        <f>+C18+C14</f>
        <v>8821113.68969</v>
      </c>
      <c r="D34" s="612">
        <f>+D18+D14</f>
        <v>33996572.16006</v>
      </c>
      <c r="M34" s="166"/>
    </row>
    <row r="35" spans="2:13" s="81" customFormat="1" ht="15" customHeight="1">
      <c r="B35" s="618"/>
      <c r="C35" s="613"/>
      <c r="D35" s="613"/>
      <c r="M35" s="166"/>
    </row>
    <row r="36" spans="3:6" ht="16.5">
      <c r="C36" s="192"/>
      <c r="F36" s="81"/>
    </row>
    <row r="37" spans="3:6" ht="16.5">
      <c r="C37" s="192"/>
      <c r="D37" s="102"/>
      <c r="F37" s="81"/>
    </row>
    <row r="38" spans="3:6" ht="16.5">
      <c r="C38" s="192"/>
      <c r="D38" s="192"/>
      <c r="F38" s="81"/>
    </row>
    <row r="40" spans="2:13" s="136" customFormat="1" ht="18">
      <c r="B40" s="129" t="s">
        <v>116</v>
      </c>
      <c r="C40" s="129"/>
      <c r="D40" s="129"/>
      <c r="M40" s="190"/>
    </row>
    <row r="41" spans="2:13" s="136" customFormat="1" ht="18">
      <c r="B41" s="318" t="s">
        <v>135</v>
      </c>
      <c r="C41" s="318"/>
      <c r="D41" s="318"/>
      <c r="M41" s="190"/>
    </row>
    <row r="42" spans="2:13" s="136" customFormat="1" ht="18">
      <c r="B42" s="318" t="s">
        <v>136</v>
      </c>
      <c r="C42" s="318"/>
      <c r="D42" s="318"/>
      <c r="M42" s="190"/>
    </row>
    <row r="43" spans="2:13" s="136" customFormat="1" ht="18">
      <c r="B43" s="342" t="s">
        <v>37</v>
      </c>
      <c r="C43" s="184"/>
      <c r="D43" s="184"/>
      <c r="M43" s="190"/>
    </row>
    <row r="44" spans="2:13" s="136" customFormat="1" ht="18">
      <c r="B44" s="616" t="str">
        <f>+B9</f>
        <v>Al 30 de noviembre de 2022</v>
      </c>
      <c r="C44" s="616"/>
      <c r="D44" s="252"/>
      <c r="M44" s="190"/>
    </row>
    <row r="45" spans="2:13" s="65" customFormat="1" ht="9.75" customHeight="1">
      <c r="B45" s="619"/>
      <c r="C45" s="619"/>
      <c r="D45" s="619"/>
      <c r="M45" s="165"/>
    </row>
    <row r="46" spans="2:4" ht="16.5" customHeight="1">
      <c r="B46" s="620" t="s">
        <v>93</v>
      </c>
      <c r="C46" s="614" t="s">
        <v>86</v>
      </c>
      <c r="D46" s="604" t="s">
        <v>163</v>
      </c>
    </row>
    <row r="47" spans="2:13" s="81" customFormat="1" ht="16.5" customHeight="1">
      <c r="B47" s="621"/>
      <c r="C47" s="615"/>
      <c r="D47" s="605"/>
      <c r="M47" s="166"/>
    </row>
    <row r="48" spans="2:13" s="81" customFormat="1" ht="9.75" customHeight="1">
      <c r="B48" s="64"/>
      <c r="C48" s="161"/>
      <c r="D48" s="194"/>
      <c r="M48" s="166"/>
    </row>
    <row r="49" spans="2:13" s="81" customFormat="1" ht="16.5">
      <c r="B49" s="163" t="s">
        <v>63</v>
      </c>
      <c r="C49" s="467">
        <f>SUM(C50:C51)</f>
        <v>367549.46945</v>
      </c>
      <c r="D49" s="382">
        <f>SUM(D50:D51)</f>
        <v>1416535.65526</v>
      </c>
      <c r="F49" s="348"/>
      <c r="M49" s="166"/>
    </row>
    <row r="50" spans="2:13" s="81" customFormat="1" ht="16.5">
      <c r="B50" s="80" t="s">
        <v>24</v>
      </c>
      <c r="C50" s="468">
        <v>367549.46945</v>
      </c>
      <c r="D50" s="388">
        <f>ROUND(+C50*$E$9,5)</f>
        <v>1416535.65526</v>
      </c>
      <c r="F50" s="347"/>
      <c r="M50" s="166"/>
    </row>
    <row r="51" spans="2:13" s="81" customFormat="1" ht="21.75" customHeight="1" hidden="1">
      <c r="B51" s="82" t="s">
        <v>64</v>
      </c>
      <c r="C51" s="468">
        <v>0</v>
      </c>
      <c r="D51" s="388">
        <f>+C51*$E$9</f>
        <v>0</v>
      </c>
      <c r="M51" s="166"/>
    </row>
    <row r="52" spans="2:13" s="81" customFormat="1" ht="15" customHeight="1">
      <c r="B52" s="64"/>
      <c r="C52" s="469"/>
      <c r="D52" s="381"/>
      <c r="M52" s="166"/>
    </row>
    <row r="53" spans="2:13" s="81" customFormat="1" ht="16.5">
      <c r="B53" s="163" t="s">
        <v>62</v>
      </c>
      <c r="C53" s="467">
        <f>SUM(C54:C55)</f>
        <v>330634.18351</v>
      </c>
      <c r="D53" s="467">
        <f>SUM(D54:D55)</f>
        <v>1274264.14325</v>
      </c>
      <c r="F53" s="348"/>
      <c r="M53" s="166"/>
    </row>
    <row r="54" spans="2:13" s="81" customFormat="1" ht="16.5">
      <c r="B54" s="80" t="s">
        <v>25</v>
      </c>
      <c r="C54" s="468">
        <f>+C58</f>
        <v>0</v>
      </c>
      <c r="D54" s="388">
        <f>+D58</f>
        <v>0</v>
      </c>
      <c r="F54" s="348"/>
      <c r="M54" s="166"/>
    </row>
    <row r="55" spans="2:13" s="81" customFormat="1" ht="16.5">
      <c r="B55" s="80" t="s">
        <v>24</v>
      </c>
      <c r="C55" s="468">
        <f>+C59</f>
        <v>330634.18351</v>
      </c>
      <c r="D55" s="388">
        <f>+D59</f>
        <v>1274264.14325</v>
      </c>
      <c r="F55" s="347"/>
      <c r="M55" s="166"/>
    </row>
    <row r="56" spans="2:13" s="81" customFormat="1" ht="9.75" customHeight="1">
      <c r="B56" s="82"/>
      <c r="C56" s="468"/>
      <c r="D56" s="388"/>
      <c r="M56" s="166"/>
    </row>
    <row r="57" spans="2:13" s="81" customFormat="1" ht="16.5">
      <c r="B57" s="344" t="s">
        <v>174</v>
      </c>
      <c r="C57" s="470">
        <f>SUM(C58:C59)</f>
        <v>330634.18351</v>
      </c>
      <c r="D57" s="470">
        <f>SUM(D58:D59)</f>
        <v>1274264.14325</v>
      </c>
      <c r="F57" s="348"/>
      <c r="M57" s="166"/>
    </row>
    <row r="58" spans="2:13" s="81" customFormat="1" ht="16.5" customHeight="1">
      <c r="B58" s="345" t="s">
        <v>25</v>
      </c>
      <c r="C58" s="469">
        <v>0</v>
      </c>
      <c r="D58" s="381">
        <f>ROUND(+C58*$E$9,5)</f>
        <v>0</v>
      </c>
      <c r="F58" s="347"/>
      <c r="M58" s="166"/>
    </row>
    <row r="59" spans="2:13" s="81" customFormat="1" ht="16.5" customHeight="1">
      <c r="B59" s="345" t="s">
        <v>24</v>
      </c>
      <c r="C59" s="469">
        <v>330634.18351</v>
      </c>
      <c r="D59" s="381">
        <f>ROUND(+C59*$E$9,5)</f>
        <v>1274264.14325</v>
      </c>
      <c r="F59" s="205"/>
      <c r="M59" s="166"/>
    </row>
    <row r="60" spans="2:13" s="81" customFormat="1" ht="9.75" customHeight="1">
      <c r="B60" s="193"/>
      <c r="C60" s="469"/>
      <c r="D60" s="381"/>
      <c r="M60" s="166"/>
    </row>
    <row r="61" spans="2:13" s="81" customFormat="1" ht="15" customHeight="1">
      <c r="B61" s="617" t="s">
        <v>60</v>
      </c>
      <c r="C61" s="612">
        <f>+C53+C49</f>
        <v>698183.65296</v>
      </c>
      <c r="D61" s="612">
        <f>+D53+D49</f>
        <v>2690799.79851</v>
      </c>
      <c r="M61" s="166"/>
    </row>
    <row r="62" spans="2:13" s="81" customFormat="1" ht="15" customHeight="1">
      <c r="B62" s="618"/>
      <c r="C62" s="613"/>
      <c r="D62" s="613"/>
      <c r="F62" s="348"/>
      <c r="M62" s="166"/>
    </row>
    <row r="63" ht="12.75">
      <c r="C63" s="512"/>
    </row>
    <row r="64" spans="3:6" ht="12.75">
      <c r="C64" s="192"/>
      <c r="D64" s="131"/>
      <c r="F64" s="349"/>
    </row>
    <row r="65" ht="12.75">
      <c r="C65" s="191"/>
    </row>
  </sheetData>
  <sheetProtection/>
  <mergeCells count="16">
    <mergeCell ref="B9:C9"/>
    <mergeCell ref="B10:D10"/>
    <mergeCell ref="B61:B62"/>
    <mergeCell ref="C61:C62"/>
    <mergeCell ref="D61:D62"/>
    <mergeCell ref="B45:D45"/>
    <mergeCell ref="B46:B47"/>
    <mergeCell ref="B11:B12"/>
    <mergeCell ref="C11:C12"/>
    <mergeCell ref="D11:D12"/>
    <mergeCell ref="C34:C35"/>
    <mergeCell ref="C46:C47"/>
    <mergeCell ref="D46:D47"/>
    <mergeCell ref="B44:C44"/>
    <mergeCell ref="D34:D35"/>
    <mergeCell ref="B34:B35"/>
  </mergeCells>
  <printOptions horizontalCentered="1"/>
  <pageMargins left="0.5905511811023623" right="0.5905511811023623" top="0.7480314960629921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1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73.57421875" style="87" customWidth="1"/>
    <col min="3" max="4" width="19.7109375" style="87" customWidth="1"/>
    <col min="5" max="5" width="20.57421875" style="87" bestFit="1" customWidth="1"/>
    <col min="6" max="6" width="19.28125" style="87" customWidth="1"/>
    <col min="7" max="7" width="16.28125" style="87" bestFit="1" customWidth="1"/>
    <col min="8" max="8" width="16.421875" style="87" customWidth="1"/>
    <col min="9" max="9" width="17.00390625" style="87" customWidth="1"/>
    <col min="10" max="16384" width="11.421875" style="87" customWidth="1"/>
  </cols>
  <sheetData>
    <row r="1" spans="2:5" ht="14.25">
      <c r="B1" s="103"/>
      <c r="E1" s="109"/>
    </row>
    <row r="2" ht="12.75">
      <c r="B2" s="103"/>
    </row>
    <row r="3" ht="12.75">
      <c r="B3" s="103"/>
    </row>
    <row r="4" ht="13.5" customHeight="1">
      <c r="B4" s="103"/>
    </row>
    <row r="5" spans="2:4" ht="18">
      <c r="B5" s="129" t="s">
        <v>14</v>
      </c>
      <c r="C5" s="129"/>
      <c r="D5" s="129"/>
    </row>
    <row r="6" spans="2:11" ht="18">
      <c r="B6" s="318" t="s">
        <v>135</v>
      </c>
      <c r="C6" s="318"/>
      <c r="D6" s="318"/>
      <c r="K6" s="132"/>
    </row>
    <row r="7" spans="2:11" ht="18">
      <c r="B7" s="318" t="s">
        <v>134</v>
      </c>
      <c r="C7" s="318"/>
      <c r="D7" s="318"/>
      <c r="K7" s="132"/>
    </row>
    <row r="8" spans="2:11" ht="16.5">
      <c r="B8" s="342" t="s">
        <v>32</v>
      </c>
      <c r="C8" s="184"/>
      <c r="D8" s="184"/>
      <c r="K8" s="132"/>
    </row>
    <row r="9" spans="2:11" s="136" customFormat="1" ht="18">
      <c r="B9" s="133" t="str">
        <f>+'DEP-C2'!B9</f>
        <v>Al 30 de noviembre de 2022</v>
      </c>
      <c r="C9" s="133"/>
      <c r="D9" s="265"/>
      <c r="E9" s="317">
        <f>+Portada!H39</f>
        <v>3.854</v>
      </c>
      <c r="K9" s="190"/>
    </row>
    <row r="10" spans="2:11" ht="9.75" customHeight="1">
      <c r="B10" s="622"/>
      <c r="C10" s="622"/>
      <c r="D10" s="622"/>
      <c r="K10" s="132"/>
    </row>
    <row r="11" spans="2:11" ht="16.5" customHeight="1">
      <c r="B11" s="620" t="s">
        <v>94</v>
      </c>
      <c r="C11" s="614" t="s">
        <v>86</v>
      </c>
      <c r="D11" s="604" t="s">
        <v>210</v>
      </c>
      <c r="K11" s="132"/>
    </row>
    <row r="12" spans="2:11" ht="16.5" customHeight="1">
      <c r="B12" s="621"/>
      <c r="C12" s="615"/>
      <c r="D12" s="605"/>
      <c r="F12" s="65"/>
      <c r="G12" s="65"/>
      <c r="H12" s="206"/>
      <c r="I12" s="206"/>
      <c r="K12" s="132"/>
    </row>
    <row r="13" spans="2:11" s="81" customFormat="1" ht="9.75" customHeight="1">
      <c r="B13" s="255"/>
      <c r="C13" s="104"/>
      <c r="D13" s="104"/>
      <c r="F13" s="65"/>
      <c r="G13" s="65"/>
      <c r="H13" s="206"/>
      <c r="I13" s="206"/>
      <c r="K13" s="166"/>
    </row>
    <row r="14" spans="2:11" s="65" customFormat="1" ht="16.5" customHeight="1">
      <c r="B14" s="350" t="s">
        <v>88</v>
      </c>
      <c r="C14" s="380">
        <f>+C16+C20</f>
        <v>4743185.011329999</v>
      </c>
      <c r="D14" s="380">
        <f>+D16+D20</f>
        <v>18280235.03367</v>
      </c>
      <c r="E14" s="214"/>
      <c r="F14" s="348"/>
      <c r="H14" s="206"/>
      <c r="I14" s="206"/>
      <c r="K14" s="165"/>
    </row>
    <row r="15" spans="2:11" s="65" customFormat="1" ht="9.75" customHeight="1">
      <c r="B15" s="63"/>
      <c r="C15" s="471"/>
      <c r="D15" s="471"/>
      <c r="K15" s="165"/>
    </row>
    <row r="16" spans="2:11" s="65" customFormat="1" ht="16.5" customHeight="1">
      <c r="B16" s="351" t="s">
        <v>33</v>
      </c>
      <c r="C16" s="380">
        <f>SUM(C17:C18)</f>
        <v>4227777.77777</v>
      </c>
      <c r="D16" s="380">
        <f>SUM(D17:D18)</f>
        <v>16293855.55553</v>
      </c>
      <c r="E16" s="509"/>
      <c r="F16" s="462"/>
      <c r="H16" s="207"/>
      <c r="K16" s="165"/>
    </row>
    <row r="17" spans="2:11" s="65" customFormat="1" ht="16.5" customHeight="1">
      <c r="B17" s="343" t="s">
        <v>216</v>
      </c>
      <c r="C17" s="381">
        <v>3000000</v>
      </c>
      <c r="D17" s="381">
        <f>ROUND(+C17*$E$9,5)</f>
        <v>11562000</v>
      </c>
      <c r="F17" s="347"/>
      <c r="H17" s="207"/>
      <c r="K17" s="165"/>
    </row>
    <row r="18" spans="2:11" s="65" customFormat="1" ht="16.5" customHeight="1">
      <c r="B18" s="343" t="s">
        <v>227</v>
      </c>
      <c r="C18" s="381">
        <v>1227777.77777</v>
      </c>
      <c r="D18" s="381">
        <f>ROUND(+C18*$E$9,5)</f>
        <v>4731855.55553</v>
      </c>
      <c r="F18" s="347"/>
      <c r="H18" s="207"/>
      <c r="K18" s="165"/>
    </row>
    <row r="19" spans="2:11" s="65" customFormat="1" ht="12" customHeight="1">
      <c r="B19" s="64"/>
      <c r="C19" s="381"/>
      <c r="D19" s="381"/>
      <c r="H19" s="207"/>
      <c r="K19" s="165"/>
    </row>
    <row r="20" spans="2:11" s="65" customFormat="1" ht="16.5" customHeight="1">
      <c r="B20" s="351" t="s">
        <v>34</v>
      </c>
      <c r="C20" s="380">
        <f>SUM(C21:C26)</f>
        <v>515407.23355999996</v>
      </c>
      <c r="D20" s="380">
        <f>SUM(D21:D26)</f>
        <v>1986379.47814</v>
      </c>
      <c r="E20" s="509"/>
      <c r="F20" s="462"/>
      <c r="H20" s="207"/>
      <c r="K20" s="165"/>
    </row>
    <row r="21" spans="2:11" s="65" customFormat="1" ht="16.5" customHeight="1">
      <c r="B21" s="343" t="s">
        <v>217</v>
      </c>
      <c r="C21" s="381">
        <v>318338.80199</v>
      </c>
      <c r="D21" s="381">
        <f aca="true" t="shared" si="0" ref="D21:D26">ROUND(+C21*$E$9,5)</f>
        <v>1226877.74287</v>
      </c>
      <c r="E21" s="446"/>
      <c r="F21" s="347"/>
      <c r="H21" s="207"/>
      <c r="K21" s="165"/>
    </row>
    <row r="22" spans="2:11" s="65" customFormat="1" ht="16.5" customHeight="1">
      <c r="B22" s="343" t="s">
        <v>180</v>
      </c>
      <c r="C22" s="381">
        <v>139936.40083</v>
      </c>
      <c r="D22" s="381">
        <f t="shared" si="0"/>
        <v>539314.8888</v>
      </c>
      <c r="E22" s="446"/>
      <c r="F22" s="347"/>
      <c r="H22" s="207"/>
      <c r="K22" s="165"/>
    </row>
    <row r="23" spans="2:11" s="65" customFormat="1" ht="16.5" customHeight="1">
      <c r="B23" s="343" t="s">
        <v>0</v>
      </c>
      <c r="C23" s="381">
        <v>55617.89374</v>
      </c>
      <c r="D23" s="381">
        <f t="shared" si="0"/>
        <v>214351.36247</v>
      </c>
      <c r="E23" s="446"/>
      <c r="F23" s="347"/>
      <c r="G23" s="288"/>
      <c r="H23" s="207"/>
      <c r="K23" s="165"/>
    </row>
    <row r="24" spans="2:11" s="65" customFormat="1" ht="16.5" customHeight="1" hidden="1">
      <c r="B24" s="343" t="s">
        <v>235</v>
      </c>
      <c r="C24" s="381"/>
      <c r="D24" s="381">
        <f t="shared" si="0"/>
        <v>0</v>
      </c>
      <c r="E24" s="446"/>
      <c r="F24" s="347"/>
      <c r="G24" s="288"/>
      <c r="H24" s="207"/>
      <c r="K24" s="165"/>
    </row>
    <row r="25" spans="2:11" s="65" customFormat="1" ht="16.5" customHeight="1">
      <c r="B25" s="343" t="s">
        <v>183</v>
      </c>
      <c r="C25" s="381">
        <v>1514.137</v>
      </c>
      <c r="D25" s="381">
        <f t="shared" si="0"/>
        <v>5835.484</v>
      </c>
      <c r="E25" s="446"/>
      <c r="F25" s="347"/>
      <c r="G25" s="206"/>
      <c r="H25" s="206"/>
      <c r="K25" s="165"/>
    </row>
    <row r="26" spans="2:11" s="65" customFormat="1" ht="16.5" customHeight="1" hidden="1">
      <c r="B26" s="343" t="s">
        <v>181</v>
      </c>
      <c r="C26" s="381">
        <v>0</v>
      </c>
      <c r="D26" s="381">
        <f t="shared" si="0"/>
        <v>0</v>
      </c>
      <c r="F26" s="347"/>
      <c r="G26" s="206"/>
      <c r="H26" s="206"/>
      <c r="I26" s="206"/>
      <c r="K26" s="165"/>
    </row>
    <row r="27" spans="2:8" s="65" customFormat="1" ht="15" customHeight="1">
      <c r="B27" s="66"/>
      <c r="C27" s="381"/>
      <c r="D27" s="381"/>
      <c r="G27" s="223"/>
      <c r="H27" s="223"/>
    </row>
    <row r="28" spans="2:8" s="65" customFormat="1" ht="16.5" customHeight="1">
      <c r="B28" s="350" t="s">
        <v>89</v>
      </c>
      <c r="C28" s="380">
        <f>+C30+C39</f>
        <v>4077928.67836</v>
      </c>
      <c r="D28" s="380">
        <f>+D30+D39</f>
        <v>15716337.12640572</v>
      </c>
      <c r="F28" s="348"/>
      <c r="G28" s="206"/>
      <c r="H28" s="206"/>
    </row>
    <row r="29" spans="2:4" s="65" customFormat="1" ht="9.75" customHeight="1">
      <c r="B29" s="63"/>
      <c r="C29" s="471"/>
      <c r="D29" s="471"/>
    </row>
    <row r="30" spans="2:8" s="65" customFormat="1" ht="16.5" customHeight="1">
      <c r="B30" s="351" t="s">
        <v>33</v>
      </c>
      <c r="C30" s="380">
        <f>SUM(C31:C37)</f>
        <v>3007361.95584</v>
      </c>
      <c r="D30" s="380">
        <f>SUM(D31:D37)</f>
        <v>11590372.97781</v>
      </c>
      <c r="E30" s="509"/>
      <c r="F30" s="462"/>
      <c r="H30" s="207"/>
    </row>
    <row r="31" spans="2:8" s="65" customFormat="1" ht="16.5" customHeight="1">
      <c r="B31" s="343" t="s">
        <v>215</v>
      </c>
      <c r="C31" s="381">
        <v>2328742.01972</v>
      </c>
      <c r="D31" s="381">
        <f aca="true" t="shared" si="1" ref="D31:D37">ROUND(+C31*$E$9,5)</f>
        <v>8974971.744</v>
      </c>
      <c r="E31" s="379"/>
      <c r="F31" s="442"/>
      <c r="H31" s="207"/>
    </row>
    <row r="32" spans="2:8" s="65" customFormat="1" ht="16.5" customHeight="1">
      <c r="B32" s="343" t="s">
        <v>229</v>
      </c>
      <c r="C32" s="381">
        <v>235984.33986</v>
      </c>
      <c r="D32" s="381">
        <f t="shared" si="1"/>
        <v>909483.64582</v>
      </c>
      <c r="E32" s="379"/>
      <c r="F32" s="442"/>
      <c r="H32" s="207"/>
    </row>
    <row r="33" spans="2:8" s="65" customFormat="1" ht="16.5" customHeight="1">
      <c r="B33" s="343" t="s">
        <v>178</v>
      </c>
      <c r="C33" s="381">
        <v>170750.23071</v>
      </c>
      <c r="D33" s="381">
        <f t="shared" si="1"/>
        <v>658071.38916</v>
      </c>
      <c r="E33" s="379"/>
      <c r="F33" s="442"/>
      <c r="H33" s="207"/>
    </row>
    <row r="34" spans="2:8" s="65" customFormat="1" ht="16.5" customHeight="1">
      <c r="B34" s="343" t="s">
        <v>256</v>
      </c>
      <c r="C34" s="381">
        <v>150000</v>
      </c>
      <c r="D34" s="381">
        <f>ROUND(+C34*$E$9,5)</f>
        <v>578100</v>
      </c>
      <c r="E34" s="379"/>
      <c r="F34" s="442"/>
      <c r="H34" s="207"/>
    </row>
    <row r="35" spans="2:8" s="65" customFormat="1" ht="16.5" customHeight="1">
      <c r="B35" s="343" t="s">
        <v>184</v>
      </c>
      <c r="C35" s="381">
        <v>77062.79191</v>
      </c>
      <c r="D35" s="381">
        <f t="shared" si="1"/>
        <v>297000.00002</v>
      </c>
      <c r="E35" s="379"/>
      <c r="F35" s="442"/>
      <c r="H35" s="207"/>
    </row>
    <row r="36" spans="2:8" s="65" customFormat="1" ht="16.5" customHeight="1">
      <c r="B36" s="343" t="s">
        <v>230</v>
      </c>
      <c r="C36" s="381">
        <v>39038.462</v>
      </c>
      <c r="D36" s="381">
        <f t="shared" si="1"/>
        <v>150454.23255</v>
      </c>
      <c r="E36" s="379"/>
      <c r="F36" s="442"/>
      <c r="H36" s="207"/>
    </row>
    <row r="37" spans="2:8" s="65" customFormat="1" ht="16.5" customHeight="1">
      <c r="B37" s="343" t="s">
        <v>177</v>
      </c>
      <c r="C37" s="381">
        <v>5784.11164</v>
      </c>
      <c r="D37" s="381">
        <f t="shared" si="1"/>
        <v>22291.96626</v>
      </c>
      <c r="E37" s="379"/>
      <c r="F37" s="442"/>
      <c r="H37" s="207"/>
    </row>
    <row r="38" spans="2:8" s="65" customFormat="1" ht="12" customHeight="1">
      <c r="B38" s="64"/>
      <c r="C38" s="381"/>
      <c r="D38" s="381"/>
      <c r="H38" s="207"/>
    </row>
    <row r="39" spans="2:8" s="65" customFormat="1" ht="16.5" customHeight="1">
      <c r="B39" s="351" t="s">
        <v>34</v>
      </c>
      <c r="C39" s="380">
        <f>SUM(C40:C46)</f>
        <v>1070566.7225199998</v>
      </c>
      <c r="D39" s="380">
        <f>SUM(D40:D46)</f>
        <v>4125964.1485957196</v>
      </c>
      <c r="E39" s="509"/>
      <c r="F39" s="510"/>
      <c r="H39" s="207"/>
    </row>
    <row r="40" spans="2:8" s="65" customFormat="1" ht="16.5" customHeight="1">
      <c r="B40" s="343" t="s">
        <v>218</v>
      </c>
      <c r="C40" s="381">
        <v>519207.24233</v>
      </c>
      <c r="D40" s="381">
        <f>ROUND(+C40*$E$9,5)</f>
        <v>2001024.71194</v>
      </c>
      <c r="F40" s="348"/>
      <c r="H40" s="207"/>
    </row>
    <row r="41" spans="2:8" s="65" customFormat="1" ht="16.5" customHeight="1">
      <c r="B41" s="343" t="s">
        <v>179</v>
      </c>
      <c r="C41" s="381">
        <v>450816.61201</v>
      </c>
      <c r="D41" s="381">
        <f>ROUND(+C41*$E$9,5)</f>
        <v>1737447.22269</v>
      </c>
      <c r="E41" s="379"/>
      <c r="F41" s="496"/>
      <c r="H41" s="207"/>
    </row>
    <row r="42" spans="2:8" s="65" customFormat="1" ht="16.5" customHeight="1">
      <c r="B42" s="343" t="s">
        <v>186</v>
      </c>
      <c r="C42" s="381">
        <v>31634.44734</v>
      </c>
      <c r="D42" s="381">
        <f>ROUND(+C42*$E$9,8)</f>
        <v>121919.16004836</v>
      </c>
      <c r="E42" s="379"/>
      <c r="F42" s="442"/>
      <c r="H42" s="207"/>
    </row>
    <row r="43" spans="2:8" s="65" customFormat="1" ht="16.5" customHeight="1">
      <c r="B43" s="343" t="s">
        <v>156</v>
      </c>
      <c r="C43" s="381">
        <v>28736.37779</v>
      </c>
      <c r="D43" s="381">
        <f>ROUND(+C43*$E$9,8)</f>
        <v>110750.00000266</v>
      </c>
      <c r="E43" s="379"/>
      <c r="F43" s="442"/>
      <c r="H43" s="207"/>
    </row>
    <row r="44" spans="2:8" s="65" customFormat="1" ht="16.5" customHeight="1">
      <c r="B44" s="343" t="s">
        <v>217</v>
      </c>
      <c r="C44" s="381">
        <v>25048.60912</v>
      </c>
      <c r="D44" s="381">
        <f>ROUND(+C44*$E$9,8)</f>
        <v>96537.33954848</v>
      </c>
      <c r="E44" s="379"/>
      <c r="F44" s="442"/>
      <c r="H44" s="207"/>
    </row>
    <row r="45" spans="2:8" s="65" customFormat="1" ht="16.5" customHeight="1">
      <c r="B45" s="343" t="s">
        <v>207</v>
      </c>
      <c r="C45" s="381">
        <v>15123.43393</v>
      </c>
      <c r="D45" s="381">
        <f>ROUND(+C45*$E$9,8)</f>
        <v>58285.71436622</v>
      </c>
      <c r="E45" s="379"/>
      <c r="F45" s="442"/>
      <c r="H45" s="207"/>
    </row>
    <row r="46" spans="2:8" s="65" customFormat="1" ht="16.5" customHeight="1" hidden="1">
      <c r="B46" s="343" t="s">
        <v>182</v>
      </c>
      <c r="C46" s="381">
        <v>0</v>
      </c>
      <c r="D46" s="381">
        <f>ROUND(+C46*$E$9,8)</f>
        <v>0</v>
      </c>
      <c r="E46" s="379"/>
      <c r="F46" s="442"/>
      <c r="H46" s="207"/>
    </row>
    <row r="47" spans="2:8" s="65" customFormat="1" ht="9" customHeight="1">
      <c r="B47" s="64"/>
      <c r="C47" s="381"/>
      <c r="D47" s="381"/>
      <c r="H47" s="207"/>
    </row>
    <row r="48" spans="2:8" s="65" customFormat="1" ht="15" customHeight="1">
      <c r="B48" s="617" t="s">
        <v>60</v>
      </c>
      <c r="C48" s="612">
        <f>+C28+C14</f>
        <v>8821113.68969</v>
      </c>
      <c r="D48" s="612">
        <f>+D28+D14</f>
        <v>33996572.160075724</v>
      </c>
      <c r="F48" s="348"/>
      <c r="H48" s="207"/>
    </row>
    <row r="49" spans="2:8" s="81" customFormat="1" ht="15" customHeight="1">
      <c r="B49" s="618"/>
      <c r="C49" s="613"/>
      <c r="D49" s="613"/>
      <c r="H49" s="207"/>
    </row>
    <row r="50" spans="2:8" s="81" customFormat="1" ht="7.5" customHeight="1">
      <c r="B50" s="105"/>
      <c r="C50" s="106"/>
      <c r="D50" s="106"/>
      <c r="H50" s="207"/>
    </row>
    <row r="51" spans="2:4" ht="14.25" customHeight="1">
      <c r="B51" s="86" t="s">
        <v>247</v>
      </c>
      <c r="C51" s="511"/>
      <c r="D51" s="86"/>
    </row>
    <row r="52" spans="2:4" ht="14.25" customHeight="1">
      <c r="B52" s="86" t="s">
        <v>219</v>
      </c>
      <c r="C52" s="458"/>
      <c r="D52" s="86"/>
    </row>
    <row r="53" spans="2:5" ht="14.25" customHeight="1">
      <c r="B53" s="86" t="s">
        <v>260</v>
      </c>
      <c r="C53" s="86"/>
      <c r="D53" s="169"/>
      <c r="E53" s="191"/>
    </row>
    <row r="54" spans="2:5" ht="14.25" customHeight="1">
      <c r="B54" s="86" t="s">
        <v>261</v>
      </c>
      <c r="C54" s="86"/>
      <c r="D54" s="86"/>
      <c r="E54" s="191"/>
    </row>
    <row r="55" spans="2:5" ht="12.75">
      <c r="B55" s="454"/>
      <c r="C55" s="191"/>
      <c r="D55" s="191"/>
      <c r="E55" s="191"/>
    </row>
    <row r="56" spans="2:5" ht="12.75">
      <c r="B56" s="86"/>
      <c r="C56" s="191"/>
      <c r="D56" s="191"/>
      <c r="E56" s="191"/>
    </row>
    <row r="57" spans="3:5" ht="12.75">
      <c r="C57" s="191"/>
      <c r="D57" s="191"/>
      <c r="E57" s="191"/>
    </row>
    <row r="58" spans="2:4" s="136" customFormat="1" ht="18">
      <c r="B58" s="129" t="s">
        <v>117</v>
      </c>
      <c r="C58" s="129"/>
      <c r="D58" s="129"/>
    </row>
    <row r="59" spans="2:4" ht="18">
      <c r="B59" s="318" t="s">
        <v>135</v>
      </c>
      <c r="C59" s="318"/>
      <c r="D59" s="318"/>
    </row>
    <row r="60" spans="2:4" ht="18">
      <c r="B60" s="318" t="s">
        <v>136</v>
      </c>
      <c r="C60" s="318"/>
      <c r="D60" s="318"/>
    </row>
    <row r="61" spans="2:4" ht="16.5">
      <c r="B61" s="342" t="s">
        <v>32</v>
      </c>
      <c r="C61" s="184"/>
      <c r="D61" s="184"/>
    </row>
    <row r="62" spans="2:4" s="136" customFormat="1" ht="18">
      <c r="B62" s="133" t="str">
        <f>+B9</f>
        <v>Al 30 de noviembre de 2022</v>
      </c>
      <c r="C62" s="133"/>
      <c r="D62" s="252"/>
    </row>
    <row r="63" spans="2:4" ht="9.75" customHeight="1">
      <c r="B63" s="622"/>
      <c r="C63" s="622"/>
      <c r="D63" s="622"/>
    </row>
    <row r="64" spans="2:4" ht="16.5" customHeight="1">
      <c r="B64" s="620" t="s">
        <v>94</v>
      </c>
      <c r="C64" s="614" t="s">
        <v>86</v>
      </c>
      <c r="D64" s="604" t="s">
        <v>210</v>
      </c>
    </row>
    <row r="65" spans="2:4" ht="16.5" customHeight="1">
      <c r="B65" s="621"/>
      <c r="C65" s="615"/>
      <c r="D65" s="605"/>
    </row>
    <row r="66" spans="2:4" s="81" customFormat="1" ht="9.75" customHeight="1">
      <c r="B66" s="255"/>
      <c r="C66" s="104"/>
      <c r="D66" s="104"/>
    </row>
    <row r="67" spans="2:4" s="81" customFormat="1" ht="16.5" customHeight="1">
      <c r="B67" s="350" t="s">
        <v>234</v>
      </c>
      <c r="C67" s="380">
        <f>+C69+C71</f>
        <v>0</v>
      </c>
      <c r="D67" s="380">
        <f>+D69+D71</f>
        <v>0</v>
      </c>
    </row>
    <row r="68" spans="2:4" s="81" customFormat="1" ht="9.75" customHeight="1" hidden="1">
      <c r="B68" s="499"/>
      <c r="C68" s="104"/>
      <c r="D68" s="104"/>
    </row>
    <row r="69" spans="2:4" s="81" customFormat="1" ht="16.5" hidden="1">
      <c r="B69" s="351" t="s">
        <v>33</v>
      </c>
      <c r="C69" s="380">
        <v>0</v>
      </c>
      <c r="D69" s="380">
        <v>0</v>
      </c>
    </row>
    <row r="70" spans="2:4" s="81" customFormat="1" ht="9.75" customHeight="1" hidden="1">
      <c r="B70" s="499"/>
      <c r="C70" s="104"/>
      <c r="D70" s="104"/>
    </row>
    <row r="71" spans="2:4" s="81" customFormat="1" ht="16.5" hidden="1">
      <c r="B71" s="351" t="s">
        <v>34</v>
      </c>
      <c r="C71" s="380">
        <f>SUM(C72:C72)</f>
        <v>0</v>
      </c>
      <c r="D71" s="380">
        <f>SUM(D72:D72)</f>
        <v>0</v>
      </c>
    </row>
    <row r="72" spans="2:4" s="81" customFormat="1" ht="16.5" hidden="1">
      <c r="B72" s="343"/>
      <c r="C72" s="381">
        <v>0</v>
      </c>
      <c r="D72" s="381">
        <f>ROUND(+C72*$E$9,8)</f>
        <v>0</v>
      </c>
    </row>
    <row r="73" spans="2:4" s="81" customFormat="1" ht="12" customHeight="1">
      <c r="B73" s="499"/>
      <c r="C73" s="104"/>
      <c r="D73" s="104"/>
    </row>
    <row r="74" spans="2:6" s="65" customFormat="1" ht="16.5" customHeight="1">
      <c r="B74" s="350" t="s">
        <v>232</v>
      </c>
      <c r="C74" s="380">
        <f>+C76+C82</f>
        <v>698183.65296</v>
      </c>
      <c r="D74" s="380">
        <f>+D76+D82</f>
        <v>2690799.79850784</v>
      </c>
      <c r="F74" s="348"/>
    </row>
    <row r="75" spans="2:8" s="65" customFormat="1" ht="9.75" customHeight="1">
      <c r="B75" s="64"/>
      <c r="C75" s="381"/>
      <c r="D75" s="381"/>
      <c r="H75" s="207"/>
    </row>
    <row r="76" spans="2:8" s="65" customFormat="1" ht="16.5" customHeight="1">
      <c r="B76" s="351" t="s">
        <v>33</v>
      </c>
      <c r="C76" s="380">
        <f>SUM(C77:C80)</f>
        <v>238634.18351</v>
      </c>
      <c r="D76" s="380">
        <f>SUM(D77:D80)</f>
        <v>919696.14324754</v>
      </c>
      <c r="F76" s="348"/>
      <c r="G76" s="208"/>
      <c r="H76" s="208"/>
    </row>
    <row r="77" spans="2:8" s="65" customFormat="1" ht="16.5" customHeight="1">
      <c r="B77" s="343" t="s">
        <v>250</v>
      </c>
      <c r="C77" s="381">
        <v>134634.18351</v>
      </c>
      <c r="D77" s="381">
        <f>ROUND(+C77*$E$9,8)</f>
        <v>518880.14324754</v>
      </c>
      <c r="F77" s="348"/>
      <c r="G77" s="208"/>
      <c r="H77" s="208"/>
    </row>
    <row r="78" spans="2:8" s="65" customFormat="1" ht="16.5" customHeight="1">
      <c r="B78" s="343" t="s">
        <v>251</v>
      </c>
      <c r="C78" s="381">
        <v>50000</v>
      </c>
      <c r="D78" s="381">
        <f>ROUND(+C78*$E$9,8)</f>
        <v>192700</v>
      </c>
      <c r="F78" s="348"/>
      <c r="G78" s="208"/>
      <c r="H78" s="208"/>
    </row>
    <row r="79" spans="2:8" s="65" customFormat="1" ht="16.5" customHeight="1">
      <c r="B79" s="343" t="s">
        <v>244</v>
      </c>
      <c r="C79" s="381">
        <v>34000</v>
      </c>
      <c r="D79" s="381">
        <f>ROUND(+C79*$E$9,8)</f>
        <v>131036</v>
      </c>
      <c r="F79" s="348"/>
      <c r="G79" s="208"/>
      <c r="H79" s="208"/>
    </row>
    <row r="80" spans="2:8" s="65" customFormat="1" ht="16.5" customHeight="1">
      <c r="B80" s="343" t="s">
        <v>256</v>
      </c>
      <c r="C80" s="381">
        <v>20000</v>
      </c>
      <c r="D80" s="381">
        <f>ROUND(+C80*$E$9,8)</f>
        <v>77080</v>
      </c>
      <c r="F80" s="348"/>
      <c r="G80" s="208"/>
      <c r="H80" s="208"/>
    </row>
    <row r="81" spans="2:4" s="65" customFormat="1" ht="9.75" customHeight="1">
      <c r="B81" s="63"/>
      <c r="C81" s="471"/>
      <c r="D81" s="471"/>
    </row>
    <row r="82" spans="2:8" s="65" customFormat="1" ht="16.5" customHeight="1">
      <c r="B82" s="351" t="s">
        <v>34</v>
      </c>
      <c r="C82" s="380">
        <f>SUM(C83:C88)</f>
        <v>459549.46945</v>
      </c>
      <c r="D82" s="380">
        <f>SUM(D83:D88)</f>
        <v>1771103.6552603</v>
      </c>
      <c r="F82" s="348"/>
      <c r="H82" s="207"/>
    </row>
    <row r="83" spans="2:8" s="65" customFormat="1" ht="16.5" customHeight="1">
      <c r="B83" s="343" t="s">
        <v>185</v>
      </c>
      <c r="C83" s="381">
        <v>144624.14343</v>
      </c>
      <c r="D83" s="381">
        <f aca="true" t="shared" si="2" ref="D83:D88">ROUND(+C83*$E$9,8)</f>
        <v>557381.44877922</v>
      </c>
      <c r="E83" s="379"/>
      <c r="F83" s="442"/>
      <c r="H83" s="207"/>
    </row>
    <row r="84" spans="2:8" s="65" customFormat="1" ht="16.5" customHeight="1">
      <c r="B84" s="343" t="s">
        <v>156</v>
      </c>
      <c r="C84" s="381">
        <v>106919.40802</v>
      </c>
      <c r="D84" s="381">
        <f t="shared" si="2"/>
        <v>412067.39850908</v>
      </c>
      <c r="E84" s="379"/>
      <c r="F84" s="442"/>
      <c r="H84" s="207"/>
    </row>
    <row r="85" spans="2:8" s="65" customFormat="1" ht="16.5" customHeight="1">
      <c r="B85" s="343" t="s">
        <v>186</v>
      </c>
      <c r="C85" s="381">
        <v>93902.82165</v>
      </c>
      <c r="D85" s="381">
        <f t="shared" si="2"/>
        <v>361901.4746391</v>
      </c>
      <c r="E85" s="379"/>
      <c r="F85" s="442"/>
      <c r="H85" s="207"/>
    </row>
    <row r="86" spans="2:8" s="65" customFormat="1" ht="16.5" customHeight="1">
      <c r="B86" s="343" t="s">
        <v>183</v>
      </c>
      <c r="C86" s="381">
        <v>73101.53953</v>
      </c>
      <c r="D86" s="381">
        <f t="shared" si="2"/>
        <v>281733.33334862</v>
      </c>
      <c r="E86" s="516"/>
      <c r="F86" s="442"/>
      <c r="H86" s="207"/>
    </row>
    <row r="87" spans="2:8" s="65" customFormat="1" ht="16.5" customHeight="1">
      <c r="B87" s="343" t="s">
        <v>254</v>
      </c>
      <c r="C87" s="381">
        <v>30000</v>
      </c>
      <c r="D87" s="381">
        <f t="shared" si="2"/>
        <v>115620</v>
      </c>
      <c r="E87" s="516"/>
      <c r="F87" s="442"/>
      <c r="H87" s="207"/>
    </row>
    <row r="88" spans="2:8" s="65" customFormat="1" ht="16.5" customHeight="1">
      <c r="B88" s="343" t="s">
        <v>248</v>
      </c>
      <c r="C88" s="381">
        <v>11001.55682</v>
      </c>
      <c r="D88" s="381">
        <f t="shared" si="2"/>
        <v>42399.99998428</v>
      </c>
      <c r="E88" s="516"/>
      <c r="F88" s="442"/>
      <c r="H88" s="207"/>
    </row>
    <row r="89" spans="2:8" s="65" customFormat="1" ht="9" customHeight="1">
      <c r="B89" s="64"/>
      <c r="C89" s="381"/>
      <c r="D89" s="381"/>
      <c r="H89" s="207"/>
    </row>
    <row r="90" spans="2:8" s="65" customFormat="1" ht="15" customHeight="1">
      <c r="B90" s="623" t="s">
        <v>60</v>
      </c>
      <c r="C90" s="612">
        <f>+C67+C74</f>
        <v>698183.65296</v>
      </c>
      <c r="D90" s="612">
        <f>+D67+D74</f>
        <v>2690799.79850784</v>
      </c>
      <c r="F90" s="348"/>
      <c r="H90" s="207"/>
    </row>
    <row r="91" spans="2:8" s="81" customFormat="1" ht="15" customHeight="1">
      <c r="B91" s="624"/>
      <c r="C91" s="613"/>
      <c r="D91" s="613"/>
      <c r="F91" s="215"/>
      <c r="H91" s="207"/>
    </row>
    <row r="92" ht="12.75">
      <c r="C92" s="191"/>
    </row>
    <row r="93" spans="3:4" ht="12.75">
      <c r="C93" s="102"/>
      <c r="D93" s="287"/>
    </row>
    <row r="94" spans="3:4" ht="12.75">
      <c r="C94" s="289"/>
      <c r="D94" s="289"/>
    </row>
    <row r="95" ht="12.75">
      <c r="C95" s="433"/>
    </row>
    <row r="96" ht="12.75">
      <c r="C96" s="433"/>
    </row>
    <row r="97" ht="12.75">
      <c r="C97" s="433"/>
    </row>
    <row r="98" ht="12.75">
      <c r="C98" s="433"/>
    </row>
    <row r="99" ht="12.75">
      <c r="C99" s="433"/>
    </row>
    <row r="100" ht="12.75">
      <c r="C100" s="433"/>
    </row>
    <row r="101" ht="12.75">
      <c r="C101" s="433"/>
    </row>
  </sheetData>
  <sheetProtection/>
  <mergeCells count="14">
    <mergeCell ref="D11:D12"/>
    <mergeCell ref="C48:C49"/>
    <mergeCell ref="B48:B49"/>
    <mergeCell ref="C64:C65"/>
    <mergeCell ref="D64:D65"/>
    <mergeCell ref="B11:B12"/>
    <mergeCell ref="D48:D49"/>
    <mergeCell ref="C11:C12"/>
    <mergeCell ref="B10:D10"/>
    <mergeCell ref="B90:B91"/>
    <mergeCell ref="C90:C91"/>
    <mergeCell ref="D90:D91"/>
    <mergeCell ref="B63:D63"/>
    <mergeCell ref="B64:B65"/>
  </mergeCells>
  <printOptions horizontalCentered="1"/>
  <pageMargins left="0.2362204724409449" right="0.31496062992125984" top="0.2362204724409449" bottom="0.31496062992125984" header="0.5905511811023623" footer="0.31496062992125984"/>
  <pageSetup fitToHeight="1" fitToWidth="1"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6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52.00390625" style="87" customWidth="1"/>
    <col min="3" max="4" width="19.7109375" style="87" customWidth="1"/>
    <col min="5" max="5" width="15.7109375" style="87" customWidth="1"/>
    <col min="6" max="6" width="16.28125" style="87" customWidth="1"/>
    <col min="7" max="7" width="17.8515625" style="87" bestFit="1" customWidth="1"/>
    <col min="8" max="8" width="15.7109375" style="217" customWidth="1"/>
    <col min="9" max="9" width="11.421875" style="87" customWidth="1"/>
    <col min="10" max="10" width="17.8515625" style="87" bestFit="1" customWidth="1"/>
    <col min="11" max="16384" width="11.421875" style="87" customWidth="1"/>
  </cols>
  <sheetData>
    <row r="1" ht="12.75">
      <c r="B1" s="103"/>
    </row>
    <row r="2" ht="12.75">
      <c r="B2" s="103"/>
    </row>
    <row r="3" ht="12.75">
      <c r="B3" s="103"/>
    </row>
    <row r="4" ht="11.25" customHeight="1">
      <c r="B4" s="103"/>
    </row>
    <row r="5" spans="2:9" ht="18">
      <c r="B5" s="129" t="s">
        <v>90</v>
      </c>
      <c r="C5" s="129"/>
      <c r="D5" s="129"/>
      <c r="I5" s="277"/>
    </row>
    <row r="6" spans="2:9" ht="18">
      <c r="B6" s="318" t="s">
        <v>135</v>
      </c>
      <c r="C6" s="318"/>
      <c r="D6" s="318"/>
      <c r="I6" s="287"/>
    </row>
    <row r="7" spans="2:4" ht="18">
      <c r="B7" s="318" t="s">
        <v>134</v>
      </c>
      <c r="C7" s="318"/>
      <c r="D7" s="318"/>
    </row>
    <row r="8" spans="2:4" ht="16.5">
      <c r="B8" s="342" t="s">
        <v>1</v>
      </c>
      <c r="C8" s="184"/>
      <c r="D8" s="184"/>
    </row>
    <row r="9" spans="2:5" ht="15.75">
      <c r="B9" s="133" t="str">
        <f>+'DEP-C2'!B9</f>
        <v>Al 30 de noviembre de 2022</v>
      </c>
      <c r="C9" s="133"/>
      <c r="D9" s="265"/>
      <c r="E9" s="317">
        <f>+Portada!H39</f>
        <v>3.854</v>
      </c>
    </row>
    <row r="10" spans="2:4" ht="9.75" customHeight="1">
      <c r="B10" s="622"/>
      <c r="C10" s="622"/>
      <c r="D10" s="622"/>
    </row>
    <row r="11" spans="2:4" ht="16.5" customHeight="1">
      <c r="B11" s="608" t="s">
        <v>149</v>
      </c>
      <c r="C11" s="604" t="s">
        <v>86</v>
      </c>
      <c r="D11" s="627" t="s">
        <v>163</v>
      </c>
    </row>
    <row r="12" spans="2:8" s="81" customFormat="1" ht="16.5" customHeight="1">
      <c r="B12" s="609"/>
      <c r="C12" s="605"/>
      <c r="D12" s="628"/>
      <c r="H12" s="205"/>
    </row>
    <row r="13" spans="2:8" s="81" customFormat="1" ht="9.75" customHeight="1">
      <c r="B13" s="253"/>
      <c r="C13" s="504"/>
      <c r="D13" s="138"/>
      <c r="H13" s="205"/>
    </row>
    <row r="14" spans="2:9" s="65" customFormat="1" ht="16.5" customHeight="1">
      <c r="B14" s="361" t="s">
        <v>0</v>
      </c>
      <c r="C14" s="505">
        <f>SUM(C15:C16)</f>
        <v>4536410.290899999</v>
      </c>
      <c r="D14" s="470">
        <f>SUM(D15:D16)</f>
        <v>17483325.26112856</v>
      </c>
      <c r="E14" s="218"/>
      <c r="F14" s="348"/>
      <c r="G14" s="290"/>
      <c r="H14" s="290"/>
      <c r="I14" s="290"/>
    </row>
    <row r="15" spans="2:8" s="65" customFormat="1" ht="16.5" customHeight="1">
      <c r="B15" s="69" t="s">
        <v>24</v>
      </c>
      <c r="C15" s="506">
        <v>458481.61254</v>
      </c>
      <c r="D15" s="469">
        <f>ROUND(+C15*$E$9,8)</f>
        <v>1766988.13472916</v>
      </c>
      <c r="E15" s="456"/>
      <c r="F15" s="347"/>
      <c r="G15" s="352"/>
      <c r="H15" s="290"/>
    </row>
    <row r="16" spans="2:8" s="65" customFormat="1" ht="16.5" customHeight="1">
      <c r="B16" s="69" t="s">
        <v>25</v>
      </c>
      <c r="C16" s="506">
        <v>4077928.67836</v>
      </c>
      <c r="D16" s="469">
        <f>ROUND(+C16*$E$9,8)</f>
        <v>15716337.1263994</v>
      </c>
      <c r="E16" s="456"/>
      <c r="F16" s="347"/>
      <c r="G16" s="290"/>
      <c r="H16" s="290"/>
    </row>
    <row r="17" spans="2:8" s="65" customFormat="1" ht="12" customHeight="1">
      <c r="B17" s="69"/>
      <c r="C17" s="506"/>
      <c r="D17" s="469"/>
      <c r="E17" s="455"/>
      <c r="H17" s="209"/>
    </row>
    <row r="18" spans="2:8" s="65" customFormat="1" ht="16.5" customHeight="1">
      <c r="B18" s="361" t="s">
        <v>187</v>
      </c>
      <c r="C18" s="505">
        <f>SUM(C19:C19)</f>
        <v>56925.62102</v>
      </c>
      <c r="D18" s="470">
        <f>SUM(D19:D19)</f>
        <v>219391.34341108</v>
      </c>
      <c r="E18" s="455"/>
      <c r="F18" s="348"/>
      <c r="G18" s="291"/>
      <c r="H18" s="291"/>
    </row>
    <row r="19" spans="2:8" s="65" customFormat="1" ht="16.5" customHeight="1">
      <c r="B19" s="69" t="s">
        <v>24</v>
      </c>
      <c r="C19" s="506">
        <v>56925.62102</v>
      </c>
      <c r="D19" s="469">
        <f>ROUND(+C19*$E$9,8)</f>
        <v>219391.34341108</v>
      </c>
      <c r="E19" s="456"/>
      <c r="F19" s="347"/>
      <c r="H19" s="209"/>
    </row>
    <row r="20" spans="2:8" s="65" customFormat="1" ht="11.25" customHeight="1">
      <c r="B20" s="69"/>
      <c r="C20" s="506"/>
      <c r="D20" s="469"/>
      <c r="E20" s="455"/>
      <c r="H20" s="209"/>
    </row>
    <row r="21" spans="2:8" s="65" customFormat="1" ht="16.5" customHeight="1">
      <c r="B21" s="361" t="s">
        <v>188</v>
      </c>
      <c r="C21" s="505">
        <f>+C22</f>
        <v>4227777.77777</v>
      </c>
      <c r="D21" s="470">
        <f>+D22</f>
        <v>16293855.5555256</v>
      </c>
      <c r="E21" s="455"/>
      <c r="F21" s="348"/>
      <c r="H21" s="209"/>
    </row>
    <row r="22" spans="2:8" s="65" customFormat="1" ht="16.5" customHeight="1">
      <c r="B22" s="69" t="s">
        <v>24</v>
      </c>
      <c r="C22" s="506">
        <v>4227777.77777</v>
      </c>
      <c r="D22" s="469">
        <f>ROUND(+C22*$E$9,8)</f>
        <v>16293855.5555256</v>
      </c>
      <c r="E22" s="456"/>
      <c r="F22" s="347"/>
      <c r="H22" s="209"/>
    </row>
    <row r="23" spans="2:8" s="65" customFormat="1" ht="9.75" customHeight="1">
      <c r="B23" s="68"/>
      <c r="C23" s="507"/>
      <c r="D23" s="468"/>
      <c r="F23" s="347"/>
      <c r="H23" s="209"/>
    </row>
    <row r="24" spans="2:8" s="65" customFormat="1" ht="15" customHeight="1">
      <c r="B24" s="617" t="s">
        <v>60</v>
      </c>
      <c r="C24" s="625">
        <f>+C18+C14+C21</f>
        <v>8821113.68969</v>
      </c>
      <c r="D24" s="629">
        <f>+D18+D14+D21</f>
        <v>33996572.16006524</v>
      </c>
      <c r="F24" s="348"/>
      <c r="H24" s="209"/>
    </row>
    <row r="25" spans="2:8" s="81" customFormat="1" ht="15" customHeight="1">
      <c r="B25" s="618"/>
      <c r="C25" s="626"/>
      <c r="D25" s="630"/>
      <c r="H25" s="205"/>
    </row>
    <row r="26" spans="2:8" s="81" customFormat="1" ht="7.5" customHeight="1">
      <c r="B26" s="250"/>
      <c r="C26" s="139"/>
      <c r="D26" s="139"/>
      <c r="H26" s="205"/>
    </row>
    <row r="27" spans="2:8" s="65" customFormat="1" ht="17.25" customHeight="1">
      <c r="B27" s="451" t="s">
        <v>189</v>
      </c>
      <c r="C27" s="513"/>
      <c r="D27" s="451"/>
      <c r="H27" s="209"/>
    </row>
    <row r="28" spans="2:8" s="65" customFormat="1" ht="17.25" customHeight="1">
      <c r="B28" s="451" t="s">
        <v>190</v>
      </c>
      <c r="C28" s="452"/>
      <c r="D28" s="451"/>
      <c r="H28" s="209"/>
    </row>
    <row r="29" spans="3:4" ht="12.75">
      <c r="C29" s="244"/>
      <c r="D29" s="244"/>
    </row>
    <row r="30" ht="12.75">
      <c r="C30" s="292"/>
    </row>
    <row r="32" spans="3:4" ht="12.75">
      <c r="C32" s="131"/>
      <c r="D32" s="131"/>
    </row>
    <row r="33" spans="2:8" s="136" customFormat="1" ht="18">
      <c r="B33" s="129" t="s">
        <v>118</v>
      </c>
      <c r="C33" s="129"/>
      <c r="D33" s="129"/>
      <c r="H33" s="219"/>
    </row>
    <row r="34" spans="2:8" s="136" customFormat="1" ht="18">
      <c r="B34" s="318" t="s">
        <v>135</v>
      </c>
      <c r="C34" s="318"/>
      <c r="D34" s="318"/>
      <c r="H34" s="219"/>
    </row>
    <row r="35" spans="2:8" s="136" customFormat="1" ht="18">
      <c r="B35" s="318" t="s">
        <v>136</v>
      </c>
      <c r="C35" s="318"/>
      <c r="D35" s="318"/>
      <c r="H35" s="219"/>
    </row>
    <row r="36" spans="2:8" s="136" customFormat="1" ht="18">
      <c r="B36" s="342" t="s">
        <v>1</v>
      </c>
      <c r="C36" s="184"/>
      <c r="D36" s="184"/>
      <c r="H36" s="219"/>
    </row>
    <row r="37" spans="2:8" s="136" customFormat="1" ht="18">
      <c r="B37" s="133" t="str">
        <f>+B9</f>
        <v>Al 30 de noviembre de 2022</v>
      </c>
      <c r="C37" s="133"/>
      <c r="D37" s="252"/>
      <c r="H37" s="219"/>
    </row>
    <row r="38" spans="2:4" ht="9.75" customHeight="1">
      <c r="B38" s="622"/>
      <c r="C38" s="622"/>
      <c r="D38" s="622"/>
    </row>
    <row r="39" spans="2:4" ht="16.5" customHeight="1">
      <c r="B39" s="608" t="s">
        <v>149</v>
      </c>
      <c r="C39" s="604" t="s">
        <v>86</v>
      </c>
      <c r="D39" s="604" t="s">
        <v>163</v>
      </c>
    </row>
    <row r="40" spans="2:8" s="81" customFormat="1" ht="16.5" customHeight="1">
      <c r="B40" s="609"/>
      <c r="C40" s="605"/>
      <c r="D40" s="605"/>
      <c r="H40" s="205"/>
    </row>
    <row r="41" spans="2:8" s="81" customFormat="1" ht="9.75" customHeight="1">
      <c r="B41" s="253"/>
      <c r="C41" s="259"/>
      <c r="D41" s="140"/>
      <c r="H41" s="205"/>
    </row>
    <row r="42" spans="2:8" s="65" customFormat="1" ht="16.5" customHeight="1">
      <c r="B42" s="361" t="s">
        <v>0</v>
      </c>
      <c r="C42" s="380">
        <f>SUM(C43:C44)</f>
        <v>319028.45232</v>
      </c>
      <c r="D42" s="470">
        <f>SUM(D43:D44)</f>
        <v>1229535.65524128</v>
      </c>
      <c r="E42" s="218"/>
      <c r="H42" s="209"/>
    </row>
    <row r="43" spans="2:8" s="65" customFormat="1" ht="16.5" customHeight="1">
      <c r="B43" s="69" t="s">
        <v>24</v>
      </c>
      <c r="C43" s="381">
        <v>319028.45232</v>
      </c>
      <c r="D43" s="469">
        <f>ROUND(+C43*$E$9,8)</f>
        <v>1229535.65524128</v>
      </c>
      <c r="E43" s="218"/>
      <c r="F43" s="360"/>
      <c r="H43" s="209"/>
    </row>
    <row r="44" spans="2:8" s="65" customFormat="1" ht="16.5" customHeight="1" hidden="1">
      <c r="B44" s="69" t="s">
        <v>25</v>
      </c>
      <c r="C44" s="381">
        <v>0</v>
      </c>
      <c r="D44" s="469">
        <f>ROUND(+C44*$E$9,8)</f>
        <v>0</v>
      </c>
      <c r="E44" s="218"/>
      <c r="F44" s="360"/>
      <c r="H44" s="209"/>
    </row>
    <row r="45" spans="2:8" s="65" customFormat="1" ht="12" customHeight="1">
      <c r="B45" s="69"/>
      <c r="C45" s="381"/>
      <c r="D45" s="469"/>
      <c r="E45" s="218"/>
      <c r="H45" s="209"/>
    </row>
    <row r="46" spans="2:8" s="65" customFormat="1" ht="16.5" customHeight="1">
      <c r="B46" s="361" t="s">
        <v>158</v>
      </c>
      <c r="C46" s="380">
        <f>+C47</f>
        <v>379155.20064</v>
      </c>
      <c r="D46" s="470">
        <f>+D47</f>
        <v>1461264.14326656</v>
      </c>
      <c r="E46" s="220"/>
      <c r="F46" s="109"/>
      <c r="H46" s="209"/>
    </row>
    <row r="47" spans="2:8" s="65" customFormat="1" ht="16.5" customHeight="1">
      <c r="B47" s="69" t="s">
        <v>24</v>
      </c>
      <c r="C47" s="381">
        <v>379155.20064</v>
      </c>
      <c r="D47" s="469">
        <f>ROUND(+C47*$E$9,8)</f>
        <v>1461264.14326656</v>
      </c>
      <c r="E47" s="220"/>
      <c r="F47" s="352"/>
      <c r="H47" s="209"/>
    </row>
    <row r="48" spans="2:8" s="65" customFormat="1" ht="9.75" customHeight="1">
      <c r="B48" s="68"/>
      <c r="C48" s="388"/>
      <c r="D48" s="468"/>
      <c r="H48" s="209"/>
    </row>
    <row r="49" spans="2:8" s="65" customFormat="1" ht="15" customHeight="1">
      <c r="B49" s="617" t="s">
        <v>60</v>
      </c>
      <c r="C49" s="612">
        <f>+C42+C46</f>
        <v>698183.65296</v>
      </c>
      <c r="D49" s="629">
        <f>+D42+D46</f>
        <v>2690799.7985078404</v>
      </c>
      <c r="H49" s="209"/>
    </row>
    <row r="50" spans="2:8" s="81" customFormat="1" ht="15" customHeight="1">
      <c r="B50" s="618"/>
      <c r="C50" s="613"/>
      <c r="D50" s="630"/>
      <c r="H50" s="205"/>
    </row>
    <row r="51" ht="4.5" customHeight="1"/>
    <row r="52" spans="3:4" ht="12.75">
      <c r="C52" s="433"/>
      <c r="D52" s="244"/>
    </row>
    <row r="53" ht="12.75">
      <c r="C53" s="168"/>
    </row>
    <row r="56" ht="12.75">
      <c r="C56" s="168"/>
    </row>
  </sheetData>
  <sheetProtection/>
  <mergeCells count="14">
    <mergeCell ref="B49:B50"/>
    <mergeCell ref="C49:C50"/>
    <mergeCell ref="D49:D50"/>
    <mergeCell ref="B39:B40"/>
    <mergeCell ref="C11:C12"/>
    <mergeCell ref="B24:B25"/>
    <mergeCell ref="C39:C40"/>
    <mergeCell ref="D39:D40"/>
    <mergeCell ref="B10:D10"/>
    <mergeCell ref="C24:C25"/>
    <mergeCell ref="D11:D12"/>
    <mergeCell ref="B11:B12"/>
    <mergeCell ref="B38:D38"/>
    <mergeCell ref="D24:D25"/>
  </mergeCells>
  <printOptions horizontalCentered="1"/>
  <pageMargins left="0.59" right="0.61" top="0.97" bottom="0.97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2019-02-14T17:44:36Z</cp:lastPrinted>
  <dcterms:created xsi:type="dcterms:W3CDTF">2010-09-21T14:57:59Z</dcterms:created>
  <dcterms:modified xsi:type="dcterms:W3CDTF">2023-02-01T02:59:47Z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