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'DGRGL-C6'!$A$1:$D$265</definedName>
    <definedName name="_xlnm.Print_Area" localSheetId="10">'DGRGL-C7'!$B$5:$N$42</definedName>
    <definedName name="_xlnm.Print_Area" localSheetId="1">'Portada'!$B$1:$H$36</definedName>
    <definedName name="_xlnm.Print_Area" localSheetId="2">'Resumen'!$G$18:$J$30</definedName>
    <definedName name="_xlnm.Print_Area" localSheetId="3">'Resumen-Gráficos'!$A$1:$O$53</definedName>
    <definedName name="Nueox">#REF!</definedName>
    <definedName name="nuevo">'DGRGL-C7'!$B$53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<sst xmlns="http://schemas.openxmlformats.org/spreadsheetml/2006/main" count="636" uniqueCount="417">
  <si>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</si>
  <si>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</si>
  <si>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</si>
  <si>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</si>
  <si>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</si>
  <si>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</si>
  <si>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</si>
  <si>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</si>
  <si>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</si>
  <si>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</si>
  <si>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</si>
  <si>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</si>
  <si>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</si>
  <si>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</si>
  <si>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</si>
  <si>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</si>
  <si>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</si>
  <si>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</si>
  <si>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</si>
  <si>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</si>
  <si>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</si>
  <si>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</si>
  <si>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</si>
  <si>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</si>
  <si>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</si>
  <si>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</si>
  <si>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</si>
  <si>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</si>
  <si>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</si>
  <si>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</si>
  <si>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</si>
  <si>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</si>
  <si>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</si>
  <si>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</si>
  <si>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</si>
  <si>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</si>
  <si>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</si>
  <si>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</si>
  <si>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</si>
  <si>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</si>
  <si>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</si>
  <si>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</si>
  <si>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</si>
  <si>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</si>
  <si>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</si>
  <si>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</si>
  <si>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</si>
  <si>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</si>
  <si>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</si>
  <si>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</si>
  <si>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</si>
  <si>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</si>
  <si>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</si>
  <si>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</si>
  <si>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</si>
  <si>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</si>
  <si>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</si>
  <si>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</si>
  <si>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</si>
  <si>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</si>
  <si>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</si>
  <si>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</si>
  <si>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</si>
  <si>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</si>
  <si>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</si>
  <si>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</si>
  <si>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</si>
  <si>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</si>
  <si>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</si>
  <si>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</si>
  <si>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</si>
  <si>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</si>
  <si>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</si>
  <si>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</si>
  <si>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</si>
  <si>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</si>
  <si>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</si>
  <si>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</si>
  <si>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</si>
  <si>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</si>
  <si>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</si>
  <si>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</si>
  <si>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</si>
  <si>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</si>
  <si>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</si>
  <si>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</si>
  <si>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</si>
  <si>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</si>
  <si>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</si>
  <si>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</si>
  <si>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</si>
  <si>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</si>
  <si>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</si>
  <si>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</si>
  <si>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</si>
  <si>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</si>
  <si>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</si>
  <si>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</si>
  <si>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</si>
  <si>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</si>
  <si>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</si>
  <si>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</si>
  <si>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</si>
  <si>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</si>
  <si>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</si>
  <si>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</si>
  <si>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</si>
  <si>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</si>
  <si>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</si>
  <si>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</si>
  <si>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</si>
  <si>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</si>
  <si>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</si>
  <si>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</si>
  <si>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</si>
  <si>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</si>
  <si>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</si>
  <si>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</si>
  <si>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</si>
  <si>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</si>
  <si>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</si>
  <si>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</si>
  <si>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</si>
  <si>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</si>
  <si>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</si>
  <si>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</si>
  <si>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</si>
  <si>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</si>
  <si>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</si>
  <si>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</si>
  <si>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</si>
  <si>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</si>
  <si>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</si>
  <si>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</si>
  <si>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</si>
  <si>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</si>
  <si>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</si>
  <si>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</si>
  <si>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</si>
  <si>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</si>
  <si>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</si>
  <si>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</si>
  <si>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</si>
  <si>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</si>
  <si>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</si>
  <si>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</si>
  <si>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</si>
  <si>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</si>
  <si>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</si>
  <si>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</si>
  <si>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</si>
  <si>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</si>
  <si>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</si>
  <si>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</si>
  <si>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</si>
  <si>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</si>
  <si>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</si>
  <si>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</si>
  <si>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</si>
  <si>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</si>
  <si>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</si>
  <si>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</si>
  <si>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</si>
  <si>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</si>
  <si>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</si>
  <si>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</si>
  <si>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</si>
  <si>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</si>
  <si>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</si>
  <si>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 xml:space="preserve"> 1/ Incluye Traspaso de Recursos, FONAVI, CIPRL</t>
  </si>
  <si>
    <t>Municipalidad Provincial de Lima</t>
  </si>
  <si>
    <t>Municipalidad Distrital de San Luis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</si>
  <si>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</si>
  <si>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</si>
  <si>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</si>
  <si>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</si>
  <si>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</si>
  <si>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</si>
  <si>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</si>
  <si>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</si>
  <si>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</si>
  <si>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</si>
  <si>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</si>
  <si>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</si>
  <si>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</si>
  <si>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</si>
  <si>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</si>
  <si>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</si>
  <si>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</si>
  <si>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</si>
  <si>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</si>
  <si>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</si>
  <si>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Nuevo Imperial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</si>
  <si>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</si>
  <si>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</si>
  <si>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</si>
  <si>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</si>
  <si>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</si>
  <si>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</si>
  <si>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</si>
  <si>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</si>
  <si>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</si>
  <si>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</si>
  <si>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</si>
  <si>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</si>
  <si>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</si>
  <si>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</si>
  <si>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</si>
  <si>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</si>
  <si>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</si>
  <si>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</si>
  <si>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</si>
  <si>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</si>
  <si>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</si>
  <si>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</si>
  <si>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</si>
  <si>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</si>
  <si>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</si>
  <si>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</si>
  <si>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</si>
  <si>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</si>
  <si>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</si>
  <si>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</si>
  <si>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</si>
  <si>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</si>
  <si>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</si>
  <si>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</si>
  <si>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</si>
  <si>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</si>
  <si>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</si>
  <si>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</si>
  <si>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</si>
  <si>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</si>
  <si>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</si>
  <si>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</si>
  <si>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</si>
  <si>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</si>
  <si>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</si>
  <si>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</si>
  <si>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</si>
  <si>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</si>
  <si>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</si>
  <si>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</si>
  <si>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</si>
  <si>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</si>
  <si>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</si>
  <si>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</si>
  <si>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</si>
  <si>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</si>
  <si>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</si>
  <si>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</si>
  <si>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</si>
  <si>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</si>
  <si>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</si>
  <si>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</si>
  <si>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</si>
  <si>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</si>
  <si>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</si>
  <si>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</si>
  <si>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</si>
  <si>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</si>
  <si>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</si>
  <si>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</si>
  <si>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</si>
  <si>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</si>
  <si>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</si>
  <si>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</si>
  <si>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</si>
  <si>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</si>
  <si>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</si>
  <si>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</si>
  <si>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</si>
  <si>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</si>
  <si>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</si>
  <si>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</si>
  <si>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Ite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</si>
  <si>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</si>
  <si>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</si>
  <si>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</si>
  <si>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</si>
  <si>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la Perla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</si>
  <si>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</si>
  <si>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</si>
  <si>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</si>
  <si>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</si>
  <si>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</si>
  <si>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</si>
  <si>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</si>
  <si>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</si>
  <si>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</si>
  <si>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</si>
  <si>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</si>
  <si>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</si>
  <si>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</si>
  <si>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</si>
  <si>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</si>
  <si>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</si>
  <si>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</si>
  <si>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</si>
  <si>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</si>
  <si>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</si>
  <si>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</si>
  <si>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</si>
  <si>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a/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</si>
  <si>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</si>
  <si>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</si>
  <si>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</si>
  <si>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</si>
  <si>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San Miguel</t>
  </si>
  <si>
    <t>Municipalidad Provincial de San Ignacio</t>
  </si>
  <si>
    <t>Municipalidad Distrital de Tabaconas</t>
  </si>
  <si>
    <t>Municipalidad Distrital de Asunción</t>
  </si>
  <si>
    <t>Municipalidad Provincial de Ica</t>
  </si>
  <si>
    <t>Municipalidad Distrital de Pacocha</t>
  </si>
  <si>
    <t>Municipalidad Distrital de El Porvenir</t>
  </si>
  <si>
    <t>Municipalidad Distrital de San Rafael</t>
  </si>
  <si>
    <t>Municipalidad Distrital de Iparia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</si>
  <si>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</si>
  <si>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</si>
  <si>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</si>
  <si>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</si>
  <si>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</si>
  <si>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</si>
  <si>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Distrital de Huarango</t>
  </si>
  <si>
    <t>Municipalidad Distrital de San Pablo de Pillao</t>
  </si>
  <si>
    <t>Municipalidad Distrital de Cortegana</t>
  </si>
  <si>
    <t>Municipalidad Distrital de Pilcomayo</t>
  </si>
  <si>
    <t>Municipalidad Provincial de Tocache</t>
  </si>
  <si>
    <t>Municipalidad Distrital de San José de Lourdes</t>
  </si>
  <si>
    <t>Municipalidad Distrital de Vilque</t>
  </si>
  <si>
    <t>Municipalidad Distrital de Pucara</t>
  </si>
  <si>
    <t>Municipalidad Distrital de Pangoa</t>
  </si>
  <si>
    <t>Municipalidad Distrital de Tambo</t>
  </si>
  <si>
    <t>Municipalidad Distrital de Sayapullo</t>
  </si>
  <si>
    <t>Municipalidad Distrital de San Miguel de el Faique</t>
  </si>
  <si>
    <t>Municipalidad Provincial de Pataz - Tayabamba</t>
  </si>
  <si>
    <t>Municipalidad Provincial de Piura</t>
  </si>
  <si>
    <t>Municipalidad Provincial de San Marcos - Pedro Galvez</t>
  </si>
  <si>
    <t>Municipalidad Distrital de Tournavista</t>
  </si>
  <si>
    <t>Municipalidad Distrital de Morropon</t>
  </si>
  <si>
    <t>Municipalidad Distrital de Lonya Grande</t>
  </si>
  <si>
    <t>Municipalidad Distrital de Acostambo</t>
  </si>
  <si>
    <t>Municipalidad Provincial de Requena</t>
  </si>
  <si>
    <t>Municipalidad Distrital de Morcolla</t>
  </si>
  <si>
    <t>Municipalidad Provincial de Jaen</t>
  </si>
  <si>
    <t>Municipalidad Distrital de Catacaos</t>
  </si>
  <si>
    <t>Municipalidad Distrital de Mazamari</t>
  </si>
  <si>
    <t>Municipalidad Provincial de Bolivar</t>
  </si>
  <si>
    <t>Municipalidad Distrital de Umari</t>
  </si>
  <si>
    <t>Municipalidad Distrital de Santillana</t>
  </si>
  <si>
    <t>Municipalidad Distrital de Yuyapichis</t>
  </si>
  <si>
    <t>Municipalidad Distrital de Huambos</t>
  </si>
  <si>
    <t>Municipalidad Distrital de Acobambilla</t>
  </si>
  <si>
    <t>Municipalidad Distrital de San Bernardino</t>
  </si>
  <si>
    <t>Municipalidad Distrital de José Luis Bustamante y Rivero</t>
  </si>
  <si>
    <t>Municipalidad Distrital de Huaura</t>
  </si>
  <si>
    <t>Municipalidad Distrital de Samegua</t>
  </si>
  <si>
    <t>Municipalidad Distrital de Layo</t>
  </si>
  <si>
    <t>Municipalidad Distrital de Santo Tomas</t>
  </si>
  <si>
    <t>Municipalidad Distrital de Choros</t>
  </si>
  <si>
    <t>Municipalidad Distrital de Lahuaytambo</t>
  </si>
  <si>
    <t>Municipalidad Provincial de Zarumilla</t>
  </si>
  <si>
    <t>Municipalidad Distrital de Caracoto</t>
  </si>
  <si>
    <t>Municipalidad Distrital de Sapillica</t>
  </si>
  <si>
    <t>Municipalidad Distrital de Padre Marquez</t>
  </si>
  <si>
    <t>Municipalidad Distrital de Paratia</t>
  </si>
  <si>
    <t>Municipalidad Distrital de Puños</t>
  </si>
  <si>
    <t>Municipalidad Provincial del Alto Amazonas - Yurimaguas</t>
  </si>
  <si>
    <t>Municipalidad Distrital de Pacucha</t>
  </si>
  <si>
    <t>Municipalidad Distrital de Sallique</t>
  </si>
  <si>
    <t>Municipalidad Distrital de San José del Alto</t>
  </si>
  <si>
    <t>Municipalidad Distrital de Shamboyacu</t>
  </si>
  <si>
    <t>Municipalidad Distrital de las Pirias</t>
  </si>
  <si>
    <t>Municipalidad Distrital de Florida</t>
  </si>
  <si>
    <t>Municipalidad Provincial de Cajabamba</t>
  </si>
  <si>
    <t>Municipalidad Distrital de el Cenepa</t>
  </si>
  <si>
    <t>Municipalidad Distrital de Callayuc</t>
  </si>
  <si>
    <t>Municipalidad Distrital de Llusco</t>
  </si>
  <si>
    <t>Municipalidad Distrital de Alto Pichigua</t>
  </si>
  <si>
    <t>Municipalidad Distrital de Castillo Grande</t>
  </si>
  <si>
    <t>Municipalidad Distrital de San Juan de Jarpa</t>
  </si>
  <si>
    <t>Municipalidad Distrital de Uchiza</t>
  </si>
  <si>
    <t>Municipalidad Distrital de Santo Domingo de la Capilla</t>
  </si>
  <si>
    <t>Municipalidad Distrital de Tilali</t>
  </si>
  <si>
    <t>Municipalidad Distrital de Socabaya</t>
  </si>
  <si>
    <t>Municipalidad Provincial de Chincha - Chincha Alta</t>
  </si>
  <si>
    <t>Municipalidad Distrital de Ilabaya</t>
  </si>
  <si>
    <t>Municipalidad Distrital de San Marcos</t>
  </si>
  <si>
    <t>Municipalidad Distrital de Quicacha</t>
  </si>
  <si>
    <t>Municipalidad Distrital de Chugay</t>
  </si>
  <si>
    <t>Municipalidad Distrital de Llama</t>
  </si>
  <si>
    <t>Municipalidad Distrital de Mancora</t>
  </si>
  <si>
    <t>Municipalidad Distrital de la Matanza</t>
  </si>
  <si>
    <t>Municipalidad Distrital de Lalaquiz</t>
  </si>
  <si>
    <t>Municipalidad Distrital de la Libertad de Pallan</t>
  </si>
  <si>
    <t>Municipalidad Distrital de Santa Rosa de Alto Yanajanca</t>
  </si>
  <si>
    <t>AL 30 DE NOVIEMBRE DE 2023</t>
  </si>
  <si>
    <t>Al 30 de noviembre de 2023</t>
  </si>
  <si>
    <t>Municipalidad Distrital de Chinchaypujio</t>
  </si>
  <si>
    <t>Municipalidad Distrital de Fernando Lores</t>
  </si>
  <si>
    <t>Municipalidad Distrital de Colquepata</t>
  </si>
  <si>
    <t>Municipalidad Distrital de Kosñipata</t>
  </si>
  <si>
    <t>Municipalidad Provincial de Sechura</t>
  </si>
  <si>
    <t>Municipalidad Distrital de Tupac Amaru</t>
  </si>
  <si>
    <t xml:space="preserve">      con deuda menor a US$ 109 mil, se agrupan en "Otros" e incluye a 19 entidades.</t>
  </si>
  <si>
    <t>Municipalidad Provincial de Marañon - Huacrachuco</t>
  </si>
  <si>
    <t>Municipalidad Distrital de Morales</t>
  </si>
  <si>
    <t>Municipalidad Distrital de Leoncio Prado</t>
  </si>
  <si>
    <t>Municipalidad Distrital de Tambillo</t>
  </si>
  <si>
    <t>Municipalidad Distrital de Jazan</t>
  </si>
  <si>
    <t>Municipalidad Distrital de Unión Progreso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</si>
  <si>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US$ 103 mil, se agrupa en "Otros" e incluye a 21 entidades.</t>
    </r>
  </si>
  <si>
    <t>SERVICIO ANUAL - POR TIPO DE DEUDA - PERÍODO: DESDE DICIEMBRE 2023 AL 2040</t>
  </si>
  <si>
    <t>Período: Desde diciembre 2023 al 2043</t>
  </si>
  <si>
    <t xml:space="preserve">          - Tipo de Cambio del 30 de noviembre de 2023. </t>
  </si>
  <si>
    <t xml:space="preserve"> a/  Servicio proyectado a partir del mes de diciembre de 2023.</t>
  </si>
  <si>
    <t>Nov 2023</t>
  </si>
</sst>
</file>

<file path=xl/styles.xml><?xml version="1.0" encoding="utf-8"?>
<styleSheet xmlns="http://schemas.openxmlformats.org/spreadsheetml/2006/main">
  <numFmts count="5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0;[Red]\-#,##0.000000000000"/>
    <numFmt numFmtId="203" formatCode="#,##0.0"/>
    <numFmt numFmtId="204" formatCode="#,##0.00000"/>
    <numFmt numFmtId="205" formatCode="#,##0.000"/>
    <numFmt numFmtId="206" formatCode="#,##0.0000000"/>
    <numFmt numFmtId="207" formatCode="#,##0.00000000"/>
    <numFmt numFmtId="208" formatCode="#,##0.000000"/>
    <numFmt numFmtId="209" formatCode="#,##0.00000_ ;[Red]\-#,##0.00000\ "/>
    <numFmt numFmtId="210" formatCode="#,##0.000000_ ;[Red]\-#,##0.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75"/>
      <color indexed="8"/>
      <name val="Arial"/>
      <family val="0"/>
    </font>
    <font>
      <b/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3" fontId="2" fillId="33" borderId="0" xfId="49" applyNumberFormat="1" applyFont="1" applyFill="1" applyBorder="1" applyAlignment="1">
      <alignment vertical="center"/>
    </xf>
    <xf numFmtId="203" fontId="6" fillId="33" borderId="25" xfId="49" applyNumberFormat="1" applyFont="1" applyFill="1" applyBorder="1" applyAlignment="1">
      <alignment vertical="center"/>
    </xf>
    <xf numFmtId="203" fontId="2" fillId="33" borderId="0" xfId="49" applyNumberFormat="1" applyFont="1" applyFill="1" applyBorder="1" applyAlignment="1">
      <alignment horizontal="right" vertical="center"/>
    </xf>
    <xf numFmtId="203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3" fontId="2" fillId="33" borderId="0" xfId="0" applyNumberFormat="1" applyFont="1" applyFill="1" applyBorder="1" applyAlignment="1">
      <alignment vertical="center"/>
    </xf>
    <xf numFmtId="203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3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3" fontId="6" fillId="33" borderId="26" xfId="49" applyNumberFormat="1" applyFont="1" applyFill="1" applyBorder="1" applyAlignment="1">
      <alignment horizontal="right" vertical="center" indent="2"/>
    </xf>
    <xf numFmtId="203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2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5" fontId="80" fillId="33" borderId="0" xfId="49" applyNumberFormat="1" applyFont="1" applyFill="1" applyAlignment="1">
      <alignment/>
    </xf>
    <xf numFmtId="205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6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6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3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8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7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3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8" fontId="2" fillId="32" borderId="0" xfId="0" applyNumberFormat="1" applyFont="1" applyFill="1" applyAlignment="1">
      <alignment/>
    </xf>
    <xf numFmtId="204" fontId="2" fillId="32" borderId="0" xfId="0" applyNumberFormat="1" applyFont="1" applyFill="1" applyBorder="1" applyAlignment="1">
      <alignment vertical="center" readingOrder="1"/>
    </xf>
    <xf numFmtId="209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68" fontId="6" fillId="33" borderId="0" xfId="49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10" fontId="2" fillId="33" borderId="0" xfId="0" applyNumberFormat="1" applyFont="1" applyFill="1" applyAlignment="1">
      <alignment/>
    </xf>
    <xf numFmtId="192" fontId="2" fillId="32" borderId="0" xfId="0" applyNumberFormat="1" applyFont="1" applyFill="1" applyBorder="1" applyAlignment="1">
      <alignment vertical="center" readingOrder="1"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4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0.9821474301686491</c:v>
                </c:pt>
                <c:pt idx="1">
                  <c:v>0.0178525698313509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Resumen!$G$20:$G$28</c:f>
              <c:strCache>
                <c:ptCount val="9"/>
                <c:pt idx="0">
                  <c:v>MEF  1/</c:v>
                </c:pt>
                <c:pt idx="1">
                  <c:v>BBVA, Scotia y BCP Sindicado</c:v>
                </c:pt>
                <c:pt idx="2">
                  <c:v>Banco de la Nación</c:v>
                </c:pt>
                <c:pt idx="3">
                  <c:v>Banco Internacional del Perú</c:v>
                </c:pt>
                <c:pt idx="4">
                  <c:v>Banco Interamericano de Desarrollo (BID)</c:v>
                </c:pt>
                <c:pt idx="5">
                  <c:v>Banco de Comercio</c:v>
                </c:pt>
                <c:pt idx="6">
                  <c:v>Banco Pichincha</c:v>
                </c:pt>
                <c:pt idx="7">
                  <c:v>BBVA Banco Continental</c:v>
                </c:pt>
                <c:pt idx="8">
                  <c:v>Total</c:v>
                </c:pt>
              </c:strCache>
            </c:strRef>
          </c:cat>
          <c:val>
            <c:numRef>
              <c:f>Resumen!$J$20:$J$28</c:f>
              <c:numCache>
                <c:ptCount val="9"/>
                <c:pt idx="0">
                  <c:v>0.8520778326545528</c:v>
                </c:pt>
                <c:pt idx="1">
                  <c:v>0.05448364383651933</c:v>
                </c:pt>
                <c:pt idx="2">
                  <c:v>0.05321906158254793</c:v>
                </c:pt>
                <c:pt idx="3">
                  <c:v>0.021334210291314718</c:v>
                </c:pt>
                <c:pt idx="4">
                  <c:v>0.0178525698313509</c:v>
                </c:pt>
                <c:pt idx="5">
                  <c:v>0.0009863704276189284</c:v>
                </c:pt>
                <c:pt idx="6">
                  <c:v>4.50031599443483E-05</c:v>
                </c:pt>
                <c:pt idx="7">
                  <c:v>1.3082161511167583E-06</c:v>
                </c:pt>
                <c:pt idx="8">
                  <c:v>1.0000000000000002</c:v>
                </c:pt>
              </c:numCache>
            </c:numRef>
          </c:val>
        </c:ser>
        <c:gapWidth val="100"/>
        <c:axId val="26747105"/>
        <c:axId val="39397354"/>
      </c:barChart>
      <c:catAx>
        <c:axId val="267471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74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0.5539109273488101</c:v>
                </c:pt>
                <c:pt idx="1">
                  <c:v>0.43020053970963945</c:v>
                </c:pt>
                <c:pt idx="2">
                  <c:v>0.015888532941550477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0.724941009920812</c:v>
                </c:pt>
                <c:pt idx="1">
                  <c:v>0.25285387266358456</c:v>
                </c:pt>
                <c:pt idx="2">
                  <c:v>0.008344361094137047</c:v>
                </c:pt>
                <c:pt idx="3">
                  <c:v>0.01386075632146627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0.9677857346521916</c:v>
                </c:pt>
                <c:pt idx="1">
                  <c:v>0.032214265347808385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0.8520778326519014</c:v>
                </c:pt>
                <c:pt idx="1">
                  <c:v>0.13006959751815136</c:v>
                </c:pt>
                <c:pt idx="2">
                  <c:v>0.017852569829947304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Resumen!$G$38:$G$52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Nov 2023</c:v>
                </c:pt>
              </c:strCache>
            </c:strRef>
          </c:cat>
          <c:val>
            <c:numRef>
              <c:f>Resumen!$H$38:$H$52</c:f>
              <c:numCache>
                <c:ptCount val="15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12.40236419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Resumen!$G$38:$G$52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Nov 2023</c:v>
                </c:pt>
              </c:strCache>
            </c:strRef>
          </c:cat>
          <c:val>
            <c:numRef>
              <c:f>Resumen!$I$38:$I$52</c:f>
              <c:numCache>
                <c:ptCount val="15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682.3079384800001</c:v>
                </c:pt>
              </c:numCache>
            </c:numRef>
          </c:val>
        </c:ser>
        <c:overlap val="-25"/>
        <c:axId val="19031867"/>
        <c:axId val="37069076"/>
      </c:bar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delete val="1"/>
        <c:majorTickMark val="out"/>
        <c:minorTickMark val="none"/>
        <c:tickLblPos val="nextTo"/>
        <c:crossAx val="19031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5"/>
          <c:w val="0.799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'DGRGL-C7'!$B$15:$C$38</c:f>
              <c:multiLvlStrCache/>
            </c:multiLvlStrRef>
          </c:cat>
          <c:val>
            <c:numRef>
              <c:f>'DGRGL-C7'!$J$15:$J$35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'DGRGL-C7'!$M$15:$M$35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'DGRGL-C7'!$B$15:$B$35</c:f>
              <c:numCache/>
            </c:numRef>
          </c:cat>
          <c:val>
            <c:numRef>
              <c:f>'DGRGL-C7'!$G$15:$G$35</c:f>
              <c:numCache/>
            </c:numRef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05150"/>
        <c:crosses val="autoZero"/>
        <c:auto val="1"/>
        <c:lblOffset val="100"/>
        <c:tickLblSkip val="2"/>
        <c:tickMarkSkip val="2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8622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405"/>
          <c:w val="0.2045"/>
          <c:h val="0.239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34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1" t="s">
        <v>250</v>
      </c>
      <c r="C6" s="501"/>
      <c r="D6" s="501"/>
      <c r="E6" s="501"/>
      <c r="F6" s="501"/>
      <c r="G6" s="501"/>
      <c r="H6" s="501"/>
      <c r="I6" s="501"/>
      <c r="J6" s="501"/>
      <c r="K6" s="115"/>
      <c r="L6" s="115"/>
    </row>
    <row r="7" spans="2:12" ht="24.75" customHeight="1">
      <c r="B7" s="502" t="s">
        <v>396</v>
      </c>
      <c r="C7" s="502"/>
      <c r="D7" s="502"/>
      <c r="E7" s="502"/>
      <c r="F7" s="502"/>
      <c r="G7" s="502"/>
      <c r="H7" s="502"/>
      <c r="I7" s="502"/>
      <c r="J7" s="502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0" t="s">
        <v>52</v>
      </c>
      <c r="E9" s="500"/>
      <c r="F9" s="500"/>
      <c r="G9" s="500"/>
      <c r="H9" s="500"/>
      <c r="I9" s="500"/>
      <c r="J9" s="500"/>
      <c r="K9" s="115"/>
      <c r="L9" s="115"/>
    </row>
    <row r="10" spans="2:12" ht="19.5" customHeight="1">
      <c r="B10" s="115"/>
      <c r="C10" s="80"/>
      <c r="D10" s="504" t="s">
        <v>172</v>
      </c>
      <c r="E10" s="504"/>
      <c r="F10" s="504"/>
      <c r="G10" s="504"/>
      <c r="H10" s="504"/>
      <c r="I10" s="504"/>
      <c r="J10" s="504"/>
      <c r="K10" s="115"/>
      <c r="L10" s="115"/>
    </row>
    <row r="11" spans="2:10" ht="19.5" customHeight="1">
      <c r="B11" s="115"/>
      <c r="C11" s="80"/>
      <c r="D11" s="500" t="s">
        <v>173</v>
      </c>
      <c r="E11" s="500"/>
      <c r="F11" s="500"/>
      <c r="G11" s="500"/>
      <c r="H11" s="500"/>
      <c r="I11" s="500"/>
      <c r="J11" s="500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5" t="s">
        <v>125</v>
      </c>
      <c r="E13" s="505"/>
      <c r="F13" s="505"/>
      <c r="G13" s="505"/>
      <c r="H13" s="505"/>
      <c r="I13" s="505"/>
      <c r="J13" s="505"/>
      <c r="K13" s="455"/>
    </row>
    <row r="14" spans="2:11" ht="19.5" customHeight="1">
      <c r="B14" s="3" t="s">
        <v>18</v>
      </c>
      <c r="C14" s="3" t="s">
        <v>1</v>
      </c>
      <c r="D14" s="504" t="s">
        <v>79</v>
      </c>
      <c r="E14" s="504"/>
      <c r="F14" s="504"/>
      <c r="G14" s="504"/>
      <c r="H14" s="504"/>
      <c r="I14" s="504"/>
      <c r="J14" s="504"/>
      <c r="K14" s="455"/>
    </row>
    <row r="15" spans="2:11" ht="19.5" customHeight="1">
      <c r="B15" s="3" t="s">
        <v>19</v>
      </c>
      <c r="C15" s="3" t="s">
        <v>1</v>
      </c>
      <c r="D15" s="503" t="s">
        <v>54</v>
      </c>
      <c r="E15" s="503"/>
      <c r="F15" s="503"/>
      <c r="G15" s="503"/>
      <c r="H15" s="503"/>
      <c r="I15" s="503"/>
      <c r="J15" s="503"/>
      <c r="K15" s="455"/>
    </row>
    <row r="16" spans="2:11" ht="19.5" customHeight="1">
      <c r="B16" s="3" t="s">
        <v>20</v>
      </c>
      <c r="C16" s="3" t="s">
        <v>1</v>
      </c>
      <c r="D16" s="500" t="s">
        <v>102</v>
      </c>
      <c r="E16" s="500"/>
      <c r="F16" s="500"/>
      <c r="G16" s="500"/>
      <c r="H16" s="500"/>
      <c r="I16" s="500"/>
      <c r="J16" s="500"/>
      <c r="K16" s="455"/>
    </row>
    <row r="17" spans="2:11" ht="19.5" customHeight="1">
      <c r="B17" s="3" t="s">
        <v>21</v>
      </c>
      <c r="C17" s="3" t="s">
        <v>1</v>
      </c>
      <c r="D17" s="500" t="s">
        <v>84</v>
      </c>
      <c r="E17" s="500"/>
      <c r="F17" s="500"/>
      <c r="G17" s="500"/>
      <c r="H17" s="500"/>
      <c r="I17" s="500"/>
      <c r="J17" s="500"/>
      <c r="K17" s="455"/>
    </row>
    <row r="18" spans="2:11" ht="19.5" customHeight="1">
      <c r="B18" s="3" t="s">
        <v>22</v>
      </c>
      <c r="C18" s="3" t="s">
        <v>1</v>
      </c>
      <c r="D18" s="500" t="s">
        <v>101</v>
      </c>
      <c r="E18" s="500"/>
      <c r="F18" s="500"/>
      <c r="G18" s="500"/>
      <c r="H18" s="500"/>
      <c r="I18" s="500"/>
      <c r="J18" s="500"/>
      <c r="K18" s="455"/>
    </row>
    <row r="19" spans="2:11" ht="19.5" customHeight="1">
      <c r="B19" s="3" t="s">
        <v>100</v>
      </c>
      <c r="C19" s="3" t="s">
        <v>1</v>
      </c>
      <c r="D19" s="500" t="s">
        <v>412</v>
      </c>
      <c r="E19" s="500"/>
      <c r="F19" s="500"/>
      <c r="G19" s="500"/>
      <c r="H19" s="500"/>
      <c r="I19" s="500"/>
      <c r="J19" s="500"/>
      <c r="K19" s="500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86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255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30 de noviembre de 2023</v>
      </c>
      <c r="C9" s="329"/>
      <c r="D9" s="274"/>
      <c r="E9" s="315">
        <f>+Portada!I34</f>
        <v>3.739</v>
      </c>
    </row>
    <row r="10" spans="2:4" ht="7.5" customHeight="1">
      <c r="B10" s="275"/>
      <c r="C10" s="275"/>
      <c r="D10" s="275"/>
    </row>
    <row r="11" spans="2:4" ht="12" customHeight="1">
      <c r="B11" s="563" t="s">
        <v>97</v>
      </c>
      <c r="C11" s="566" t="s">
        <v>53</v>
      </c>
      <c r="D11" s="569" t="s">
        <v>134</v>
      </c>
    </row>
    <row r="12" spans="2:4" ht="12" customHeight="1">
      <c r="B12" s="564"/>
      <c r="C12" s="567"/>
      <c r="D12" s="570"/>
    </row>
    <row r="13" spans="2:5" ht="12" customHeight="1">
      <c r="B13" s="565"/>
      <c r="C13" s="568"/>
      <c r="D13" s="571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SUM(C17:C33)</f>
        <v>384807.62799000007</v>
      </c>
      <c r="D15" s="95">
        <f>SUM(D17:D33)</f>
        <v>1438795.7210500003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217</v>
      </c>
      <c r="C17" s="358">
        <v>99214.73581</v>
      </c>
      <c r="D17" s="358">
        <f aca="true" t="shared" si="0" ref="D17:D33">ROUND(+C17*$E$9,5)</f>
        <v>370963.89719</v>
      </c>
      <c r="E17" s="193"/>
    </row>
    <row r="18" spans="2:5" ht="15.75" customHeight="1">
      <c r="B18" s="396" t="s">
        <v>98</v>
      </c>
      <c r="C18" s="358">
        <v>89366.94520999999</v>
      </c>
      <c r="D18" s="358">
        <f t="shared" si="0"/>
        <v>334143.00814</v>
      </c>
      <c r="E18" s="193"/>
    </row>
    <row r="19" spans="2:5" ht="15.75" customHeight="1">
      <c r="B19" s="396" t="s">
        <v>257</v>
      </c>
      <c r="C19" s="358">
        <v>49478.384600000005</v>
      </c>
      <c r="D19" s="358">
        <f t="shared" si="0"/>
        <v>184999.68002</v>
      </c>
      <c r="E19" s="193"/>
    </row>
    <row r="20" spans="2:5" ht="15.75" customHeight="1">
      <c r="B20" s="396" t="s">
        <v>238</v>
      </c>
      <c r="C20" s="358">
        <v>37753.88115</v>
      </c>
      <c r="D20" s="358">
        <f t="shared" si="0"/>
        <v>141161.76162</v>
      </c>
      <c r="E20" s="193"/>
    </row>
    <row r="21" spans="2:5" ht="15.75" customHeight="1">
      <c r="B21" s="396" t="s">
        <v>218</v>
      </c>
      <c r="C21" s="358">
        <v>34035.052189999995</v>
      </c>
      <c r="D21" s="358">
        <f t="shared" si="0"/>
        <v>127257.06014</v>
      </c>
      <c r="E21" s="193"/>
    </row>
    <row r="22" spans="2:5" ht="15.75" customHeight="1">
      <c r="B22" s="396" t="s">
        <v>225</v>
      </c>
      <c r="C22" s="358">
        <v>14838.87674</v>
      </c>
      <c r="D22" s="358">
        <f t="shared" si="0"/>
        <v>55482.56013</v>
      </c>
      <c r="E22" s="193"/>
    </row>
    <row r="23" spans="2:5" ht="15.75" customHeight="1">
      <c r="B23" s="396" t="s">
        <v>182</v>
      </c>
      <c r="C23" s="358">
        <v>11787.224259999999</v>
      </c>
      <c r="D23" s="358">
        <f t="shared" si="0"/>
        <v>44072.43151</v>
      </c>
      <c r="E23" s="193"/>
    </row>
    <row r="24" spans="2:5" ht="15.75" customHeight="1">
      <c r="B24" s="396" t="s">
        <v>274</v>
      </c>
      <c r="C24" s="358">
        <v>9183.46749</v>
      </c>
      <c r="D24" s="358">
        <f t="shared" si="0"/>
        <v>34336.98495</v>
      </c>
      <c r="E24" s="193"/>
    </row>
    <row r="25" spans="2:5" ht="15.75" customHeight="1">
      <c r="B25" s="470" t="s">
        <v>258</v>
      </c>
      <c r="C25" s="358">
        <v>8882.45704</v>
      </c>
      <c r="D25" s="358">
        <f t="shared" si="0"/>
        <v>33211.50687</v>
      </c>
      <c r="E25" s="193"/>
    </row>
    <row r="26" spans="2:5" ht="15.75" customHeight="1">
      <c r="B26" s="396" t="s">
        <v>247</v>
      </c>
      <c r="C26" s="358">
        <v>7459.39104</v>
      </c>
      <c r="D26" s="358">
        <f t="shared" si="0"/>
        <v>27890.6631</v>
      </c>
      <c r="E26" s="193"/>
    </row>
    <row r="27" spans="2:5" ht="15.75" customHeight="1">
      <c r="B27" s="396" t="s">
        <v>219</v>
      </c>
      <c r="C27" s="358">
        <v>7005.86248</v>
      </c>
      <c r="D27" s="358">
        <f t="shared" si="0"/>
        <v>26194.91981</v>
      </c>
      <c r="E27" s="193"/>
    </row>
    <row r="28" spans="2:5" ht="15.75" customHeight="1">
      <c r="B28" s="396" t="s">
        <v>223</v>
      </c>
      <c r="C28" s="358">
        <v>6454.26166</v>
      </c>
      <c r="D28" s="358">
        <f t="shared" si="0"/>
        <v>24132.48435</v>
      </c>
      <c r="E28" s="193"/>
    </row>
    <row r="29" spans="2:5" ht="15.75" customHeight="1">
      <c r="B29" s="396" t="s">
        <v>240</v>
      </c>
      <c r="C29" s="358">
        <v>4497.58161</v>
      </c>
      <c r="D29" s="358">
        <f t="shared" si="0"/>
        <v>16816.45764</v>
      </c>
      <c r="E29" s="193"/>
    </row>
    <row r="30" spans="2:5" ht="15.75" customHeight="1">
      <c r="B30" s="396" t="s">
        <v>239</v>
      </c>
      <c r="C30" s="358">
        <v>3440.33076</v>
      </c>
      <c r="D30" s="358">
        <f t="shared" si="0"/>
        <v>12863.39671</v>
      </c>
      <c r="E30" s="193"/>
    </row>
    <row r="31" spans="2:5" ht="15.75" customHeight="1">
      <c r="B31" s="396" t="s">
        <v>123</v>
      </c>
      <c r="C31" s="358">
        <v>1409.1755600000001</v>
      </c>
      <c r="D31" s="358">
        <f t="shared" si="0"/>
        <v>5268.90742</v>
      </c>
      <c r="E31" s="193"/>
    </row>
    <row r="32" spans="2:5" ht="15.75" customHeight="1">
      <c r="B32" s="396" t="s">
        <v>295</v>
      </c>
      <c r="C32" s="358">
        <v>0.00037</v>
      </c>
      <c r="D32" s="358">
        <f t="shared" si="0"/>
        <v>0.00138</v>
      </c>
      <c r="E32" s="193"/>
    </row>
    <row r="33" spans="2:5" ht="15.75" customHeight="1">
      <c r="B33" s="396" t="s">
        <v>212</v>
      </c>
      <c r="C33" s="358">
        <v>2E-05</v>
      </c>
      <c r="D33" s="358">
        <f t="shared" si="0"/>
        <v>7E-05</v>
      </c>
      <c r="E33" s="193"/>
    </row>
    <row r="34" spans="2:5" ht="12" customHeight="1">
      <c r="B34" s="471"/>
      <c r="C34" s="359"/>
      <c r="D34" s="359"/>
      <c r="E34" s="193"/>
    </row>
    <row r="35" spans="2:5" ht="20.25" customHeight="1">
      <c r="B35" s="472" t="s">
        <v>113</v>
      </c>
      <c r="C35" s="95">
        <f>SUM(C37:C160)</f>
        <v>276485.1651200001</v>
      </c>
      <c r="D35" s="95">
        <f>SUM(D37:D160)</f>
        <v>1033778.0324099996</v>
      </c>
      <c r="E35" s="193"/>
    </row>
    <row r="36" spans="2:5" ht="7.5" customHeight="1">
      <c r="B36" s="473"/>
      <c r="C36" s="95"/>
      <c r="D36" s="95"/>
      <c r="E36" s="193"/>
    </row>
    <row r="37" spans="2:5" ht="15.75" customHeight="1">
      <c r="B37" s="470" t="s">
        <v>170</v>
      </c>
      <c r="C37" s="358">
        <v>65073.80858</v>
      </c>
      <c r="D37" s="358">
        <f aca="true" t="shared" si="1" ref="D37:D68">ROUND(+C37*$E$9,5)</f>
        <v>243310.97028</v>
      </c>
      <c r="E37" s="193"/>
    </row>
    <row r="38" spans="2:5" ht="15.75" customHeight="1">
      <c r="B38" s="470" t="s">
        <v>203</v>
      </c>
      <c r="C38" s="358">
        <v>12496.09626</v>
      </c>
      <c r="D38" s="358">
        <f t="shared" si="1"/>
        <v>46722.90392</v>
      </c>
      <c r="E38" s="193"/>
    </row>
    <row r="39" spans="2:5" ht="15.75" customHeight="1">
      <c r="B39" s="470" t="s">
        <v>291</v>
      </c>
      <c r="C39" s="358">
        <v>9568.77154</v>
      </c>
      <c r="D39" s="358">
        <f t="shared" si="1"/>
        <v>35777.63679</v>
      </c>
      <c r="E39" s="193"/>
    </row>
    <row r="40" spans="2:5" ht="15.75" customHeight="1">
      <c r="B40" s="470" t="s">
        <v>281</v>
      </c>
      <c r="C40" s="358">
        <v>9061.72576</v>
      </c>
      <c r="D40" s="358">
        <f t="shared" si="1"/>
        <v>33881.79262</v>
      </c>
      <c r="E40" s="193"/>
    </row>
    <row r="41" spans="2:5" ht="15.75" customHeight="1">
      <c r="B41" s="470" t="s">
        <v>384</v>
      </c>
      <c r="C41" s="358">
        <v>8511.6844</v>
      </c>
      <c r="D41" s="358">
        <f t="shared" si="1"/>
        <v>31825.18797</v>
      </c>
      <c r="E41" s="193"/>
    </row>
    <row r="42" spans="2:5" ht="15.75" customHeight="1">
      <c r="B42" s="470" t="s">
        <v>335</v>
      </c>
      <c r="C42" s="358">
        <v>8036.90358</v>
      </c>
      <c r="D42" s="358">
        <f t="shared" si="1"/>
        <v>30049.98249</v>
      </c>
      <c r="E42" s="193"/>
    </row>
    <row r="43" spans="2:5" ht="15.75" customHeight="1">
      <c r="B43" s="470" t="s">
        <v>224</v>
      </c>
      <c r="C43" s="358">
        <v>7468.3792300000005</v>
      </c>
      <c r="D43" s="358">
        <f t="shared" si="1"/>
        <v>27924.26994</v>
      </c>
      <c r="E43" s="193"/>
    </row>
    <row r="44" spans="2:5" ht="15.75" customHeight="1">
      <c r="B44" s="470" t="s">
        <v>304</v>
      </c>
      <c r="C44" s="358">
        <v>7094.678059999999</v>
      </c>
      <c r="D44" s="358">
        <f t="shared" si="1"/>
        <v>26527.00127</v>
      </c>
      <c r="E44" s="193"/>
    </row>
    <row r="45" spans="2:5" ht="15.75" customHeight="1">
      <c r="B45" s="470" t="s">
        <v>271</v>
      </c>
      <c r="C45" s="358">
        <v>5739.25334</v>
      </c>
      <c r="D45" s="358">
        <f t="shared" si="1"/>
        <v>21459.06824</v>
      </c>
      <c r="E45" s="193"/>
    </row>
    <row r="46" spans="2:5" ht="15.75" customHeight="1">
      <c r="B46" s="470" t="s">
        <v>292</v>
      </c>
      <c r="C46" s="358">
        <v>5722.50024</v>
      </c>
      <c r="D46" s="358">
        <f t="shared" si="1"/>
        <v>21396.4284</v>
      </c>
      <c r="E46" s="193"/>
    </row>
    <row r="47" spans="2:5" ht="15.75" customHeight="1">
      <c r="B47" s="470" t="s">
        <v>312</v>
      </c>
      <c r="C47" s="358">
        <v>4933.30697</v>
      </c>
      <c r="D47" s="358">
        <f t="shared" si="1"/>
        <v>18445.63476</v>
      </c>
      <c r="E47" s="193"/>
    </row>
    <row r="48" spans="2:5" ht="15.75" customHeight="1">
      <c r="B48" s="470" t="s">
        <v>264</v>
      </c>
      <c r="C48" s="358">
        <v>4859.344139999999</v>
      </c>
      <c r="D48" s="358">
        <f t="shared" si="1"/>
        <v>18169.08774</v>
      </c>
      <c r="E48" s="193"/>
    </row>
    <row r="49" spans="2:5" ht="15.75" customHeight="1">
      <c r="B49" s="470" t="s">
        <v>302</v>
      </c>
      <c r="C49" s="358">
        <v>4772.43162</v>
      </c>
      <c r="D49" s="358">
        <f t="shared" si="1"/>
        <v>17844.12183</v>
      </c>
      <c r="E49" s="193"/>
    </row>
    <row r="50" spans="2:5" ht="15.75" customHeight="1">
      <c r="B50" s="470" t="s">
        <v>306</v>
      </c>
      <c r="C50" s="358">
        <v>4175.56942</v>
      </c>
      <c r="D50" s="358">
        <f t="shared" si="1"/>
        <v>15612.45406</v>
      </c>
      <c r="E50" s="193"/>
    </row>
    <row r="51" spans="2:5" ht="15.75" customHeight="1">
      <c r="B51" s="470" t="s">
        <v>262</v>
      </c>
      <c r="C51" s="358">
        <v>4032.2631499999998</v>
      </c>
      <c r="D51" s="358">
        <f t="shared" si="1"/>
        <v>15076.63192</v>
      </c>
      <c r="E51" s="193"/>
    </row>
    <row r="52" spans="2:5" ht="15.75" customHeight="1">
      <c r="B52" s="470" t="s">
        <v>385</v>
      </c>
      <c r="C52" s="358">
        <v>3614.4520899999998</v>
      </c>
      <c r="D52" s="358">
        <f t="shared" si="1"/>
        <v>13514.43636</v>
      </c>
      <c r="E52" s="193"/>
    </row>
    <row r="53" spans="2:5" ht="15.75" customHeight="1">
      <c r="B53" s="470" t="s">
        <v>193</v>
      </c>
      <c r="C53" s="358">
        <v>3612.2769700000003</v>
      </c>
      <c r="D53" s="358">
        <f t="shared" si="1"/>
        <v>13506.30359</v>
      </c>
      <c r="E53" s="193"/>
    </row>
    <row r="54" spans="2:5" ht="15.75" customHeight="1">
      <c r="B54" s="470" t="s">
        <v>317</v>
      </c>
      <c r="C54" s="358">
        <v>3494.18408</v>
      </c>
      <c r="D54" s="358">
        <f t="shared" si="1"/>
        <v>13064.75428</v>
      </c>
      <c r="E54" s="193"/>
    </row>
    <row r="55" spans="2:5" ht="15.75" customHeight="1">
      <c r="B55" s="470" t="s">
        <v>266</v>
      </c>
      <c r="C55" s="358">
        <v>3464.8529900000003</v>
      </c>
      <c r="D55" s="358">
        <f t="shared" si="1"/>
        <v>12955.08533</v>
      </c>
      <c r="E55" s="193"/>
    </row>
    <row r="56" spans="2:5" ht="15.75" customHeight="1">
      <c r="B56" s="470" t="s">
        <v>185</v>
      </c>
      <c r="C56" s="358">
        <v>3369.79879</v>
      </c>
      <c r="D56" s="358">
        <f t="shared" si="1"/>
        <v>12599.67768</v>
      </c>
      <c r="E56" s="193"/>
    </row>
    <row r="57" spans="2:5" ht="15.75" customHeight="1">
      <c r="B57" s="470" t="s">
        <v>307</v>
      </c>
      <c r="C57" s="358">
        <v>3227.20939</v>
      </c>
      <c r="D57" s="358">
        <f t="shared" si="1"/>
        <v>12066.53591</v>
      </c>
      <c r="E57" s="193"/>
    </row>
    <row r="58" spans="2:5" ht="15.75" customHeight="1">
      <c r="B58" s="470" t="s">
        <v>211</v>
      </c>
      <c r="C58" s="358">
        <v>3087.21503</v>
      </c>
      <c r="D58" s="358">
        <f t="shared" si="1"/>
        <v>11543.097</v>
      </c>
      <c r="E58" s="193"/>
    </row>
    <row r="59" spans="2:5" ht="15.75" customHeight="1">
      <c r="B59" s="470" t="s">
        <v>241</v>
      </c>
      <c r="C59" s="358">
        <v>2804.00971</v>
      </c>
      <c r="D59" s="358">
        <f t="shared" si="1"/>
        <v>10484.19231</v>
      </c>
      <c r="E59" s="193"/>
    </row>
    <row r="60" spans="2:5" ht="15.75" customHeight="1">
      <c r="B60" s="470" t="s">
        <v>187</v>
      </c>
      <c r="C60" s="358">
        <v>2754.05142</v>
      </c>
      <c r="D60" s="358">
        <f t="shared" si="1"/>
        <v>10297.39826</v>
      </c>
      <c r="E60" s="193"/>
    </row>
    <row r="61" spans="2:5" ht="15.75" customHeight="1">
      <c r="B61" s="470" t="s">
        <v>319</v>
      </c>
      <c r="C61" s="358">
        <v>2720.53714</v>
      </c>
      <c r="D61" s="358">
        <f t="shared" si="1"/>
        <v>10172.08837</v>
      </c>
      <c r="E61" s="193"/>
    </row>
    <row r="62" spans="2:5" ht="15.75" customHeight="1">
      <c r="B62" s="470" t="s">
        <v>189</v>
      </c>
      <c r="C62" s="358">
        <v>2697.1039</v>
      </c>
      <c r="D62" s="358">
        <f t="shared" si="1"/>
        <v>10084.47148</v>
      </c>
      <c r="E62" s="193"/>
    </row>
    <row r="63" spans="2:5" ht="15.75" customHeight="1">
      <c r="B63" s="470" t="s">
        <v>354</v>
      </c>
      <c r="C63" s="358">
        <v>2561.44582</v>
      </c>
      <c r="D63" s="358">
        <f t="shared" si="1"/>
        <v>9577.24592</v>
      </c>
      <c r="E63" s="193"/>
    </row>
    <row r="64" spans="2:5" ht="15.75" customHeight="1">
      <c r="B64" s="470" t="s">
        <v>288</v>
      </c>
      <c r="C64" s="358">
        <v>2319.64896</v>
      </c>
      <c r="D64" s="358">
        <f t="shared" si="1"/>
        <v>8673.16746</v>
      </c>
      <c r="E64" s="193"/>
    </row>
    <row r="65" spans="2:5" ht="15.75" customHeight="1">
      <c r="B65" s="470" t="s">
        <v>297</v>
      </c>
      <c r="C65" s="358">
        <v>2177.79214</v>
      </c>
      <c r="D65" s="358">
        <f t="shared" si="1"/>
        <v>8142.76481</v>
      </c>
      <c r="E65" s="193"/>
    </row>
    <row r="66" spans="2:5" ht="15.75" customHeight="1">
      <c r="B66" s="470" t="s">
        <v>184</v>
      </c>
      <c r="C66" s="358">
        <v>2045.18857</v>
      </c>
      <c r="D66" s="358">
        <f t="shared" si="1"/>
        <v>7646.96006</v>
      </c>
      <c r="E66" s="193"/>
    </row>
    <row r="67" spans="2:5" ht="15.75" customHeight="1">
      <c r="B67" s="470" t="s">
        <v>367</v>
      </c>
      <c r="C67" s="358">
        <v>2041.26531</v>
      </c>
      <c r="D67" s="358">
        <f t="shared" si="1"/>
        <v>7632.29099</v>
      </c>
      <c r="E67" s="193"/>
    </row>
    <row r="68" spans="2:5" ht="15.75" customHeight="1">
      <c r="B68" s="470" t="s">
        <v>183</v>
      </c>
      <c r="C68" s="358">
        <v>1951.6854799999999</v>
      </c>
      <c r="D68" s="358">
        <f t="shared" si="1"/>
        <v>7297.35201</v>
      </c>
      <c r="E68" s="193"/>
    </row>
    <row r="69" spans="2:5" ht="15.75" customHeight="1">
      <c r="B69" s="470" t="s">
        <v>336</v>
      </c>
      <c r="C69" s="358">
        <v>1940.7243799999999</v>
      </c>
      <c r="D69" s="358">
        <f aca="true" t="shared" si="2" ref="D69:D100">ROUND(+C69*$E$9,5)</f>
        <v>7256.36846</v>
      </c>
      <c r="E69" s="193"/>
    </row>
    <row r="70" spans="2:5" ht="15.75" customHeight="1">
      <c r="B70" s="470" t="s">
        <v>269</v>
      </c>
      <c r="C70" s="358">
        <v>1794.06793</v>
      </c>
      <c r="D70" s="358">
        <f t="shared" si="2"/>
        <v>6708.01999</v>
      </c>
      <c r="E70" s="193"/>
    </row>
    <row r="71" spans="2:5" ht="15.75" customHeight="1">
      <c r="B71" s="470" t="s">
        <v>273</v>
      </c>
      <c r="C71" s="358">
        <v>1753.8785</v>
      </c>
      <c r="D71" s="358">
        <f t="shared" si="2"/>
        <v>6557.75171</v>
      </c>
      <c r="E71" s="193"/>
    </row>
    <row r="72" spans="2:5" ht="15.75" customHeight="1">
      <c r="B72" s="470" t="s">
        <v>188</v>
      </c>
      <c r="C72" s="358">
        <v>1721.30575</v>
      </c>
      <c r="D72" s="358">
        <f t="shared" si="2"/>
        <v>6435.9622</v>
      </c>
      <c r="E72" s="193"/>
    </row>
    <row r="73" spans="2:5" ht="15.75" customHeight="1">
      <c r="B73" s="470" t="s">
        <v>355</v>
      </c>
      <c r="C73" s="358">
        <v>1714.02542</v>
      </c>
      <c r="D73" s="358">
        <f t="shared" si="2"/>
        <v>6408.74105</v>
      </c>
      <c r="E73" s="193"/>
    </row>
    <row r="74" spans="2:5" ht="15.75" customHeight="1">
      <c r="B74" s="470" t="s">
        <v>300</v>
      </c>
      <c r="C74" s="358">
        <v>1620.30101</v>
      </c>
      <c r="D74" s="358">
        <f t="shared" si="2"/>
        <v>6058.30548</v>
      </c>
      <c r="E74" s="193"/>
    </row>
    <row r="75" spans="2:5" ht="15.75" customHeight="1">
      <c r="B75" s="470" t="s">
        <v>398</v>
      </c>
      <c r="C75" s="358">
        <v>1611.41491</v>
      </c>
      <c r="D75" s="358">
        <f t="shared" si="2"/>
        <v>6025.08035</v>
      </c>
      <c r="E75" s="193"/>
    </row>
    <row r="76" spans="2:5" ht="15.75" customHeight="1">
      <c r="B76" s="470" t="s">
        <v>284</v>
      </c>
      <c r="C76" s="358">
        <v>1590.57976</v>
      </c>
      <c r="D76" s="358">
        <f t="shared" si="2"/>
        <v>5947.17772</v>
      </c>
      <c r="E76" s="193"/>
    </row>
    <row r="77" spans="2:5" ht="15.75" customHeight="1">
      <c r="B77" s="470" t="s">
        <v>305</v>
      </c>
      <c r="C77" s="358">
        <v>1534.45147</v>
      </c>
      <c r="D77" s="358">
        <f t="shared" si="2"/>
        <v>5737.31405</v>
      </c>
      <c r="E77" s="193"/>
    </row>
    <row r="78" spans="2:5" ht="15.75" customHeight="1">
      <c r="B78" s="470" t="s">
        <v>314</v>
      </c>
      <c r="C78" s="358">
        <v>1477.41068</v>
      </c>
      <c r="D78" s="358">
        <f t="shared" si="2"/>
        <v>5524.03853</v>
      </c>
      <c r="E78" s="193"/>
    </row>
    <row r="79" spans="2:5" ht="15.75" customHeight="1">
      <c r="B79" s="470" t="s">
        <v>191</v>
      </c>
      <c r="C79" s="358">
        <v>1449.32325</v>
      </c>
      <c r="D79" s="358">
        <f t="shared" si="2"/>
        <v>5419.01963</v>
      </c>
      <c r="E79" s="193"/>
    </row>
    <row r="80" spans="2:5" ht="15.75" customHeight="1">
      <c r="B80" s="470" t="s">
        <v>249</v>
      </c>
      <c r="C80" s="358">
        <v>1402.86085</v>
      </c>
      <c r="D80" s="358">
        <f t="shared" si="2"/>
        <v>5245.29672</v>
      </c>
      <c r="E80" s="193"/>
    </row>
    <row r="81" spans="2:5" ht="15.75" customHeight="1">
      <c r="B81" s="470" t="s">
        <v>337</v>
      </c>
      <c r="C81" s="358">
        <v>1401.5231399999998</v>
      </c>
      <c r="D81" s="358">
        <f t="shared" si="2"/>
        <v>5240.29502</v>
      </c>
      <c r="E81" s="193"/>
    </row>
    <row r="82" spans="2:5" ht="15.75" customHeight="1">
      <c r="B82" s="470" t="s">
        <v>296</v>
      </c>
      <c r="C82" s="358">
        <v>1374.13999</v>
      </c>
      <c r="D82" s="358">
        <f t="shared" si="2"/>
        <v>5137.90942</v>
      </c>
      <c r="E82" s="193"/>
    </row>
    <row r="83" spans="2:5" ht="15.75" customHeight="1">
      <c r="B83" s="470" t="s">
        <v>356</v>
      </c>
      <c r="C83" s="358">
        <v>1354.07974</v>
      </c>
      <c r="D83" s="358">
        <f t="shared" si="2"/>
        <v>5062.90415</v>
      </c>
      <c r="E83" s="193"/>
    </row>
    <row r="84" spans="2:5" ht="15.75" customHeight="1">
      <c r="B84" s="470" t="s">
        <v>272</v>
      </c>
      <c r="C84" s="358">
        <v>1317.96684</v>
      </c>
      <c r="D84" s="358">
        <f t="shared" si="2"/>
        <v>4927.87801</v>
      </c>
      <c r="E84" s="193"/>
    </row>
    <row r="85" spans="2:5" ht="15.75" customHeight="1">
      <c r="B85" s="470" t="s">
        <v>320</v>
      </c>
      <c r="C85" s="358">
        <v>1299.30408</v>
      </c>
      <c r="D85" s="358">
        <f t="shared" si="2"/>
        <v>4858.09796</v>
      </c>
      <c r="E85" s="193"/>
    </row>
    <row r="86" spans="2:5" ht="15.75" customHeight="1">
      <c r="B86" s="470" t="s">
        <v>321</v>
      </c>
      <c r="C86" s="358">
        <v>1298.14356</v>
      </c>
      <c r="D86" s="358">
        <f t="shared" si="2"/>
        <v>4853.75877</v>
      </c>
      <c r="E86" s="193"/>
    </row>
    <row r="87" spans="2:5" ht="15.75" customHeight="1">
      <c r="B87" s="470" t="s">
        <v>270</v>
      </c>
      <c r="C87" s="358">
        <v>1250.59607</v>
      </c>
      <c r="D87" s="358">
        <f t="shared" si="2"/>
        <v>4675.97871</v>
      </c>
      <c r="E87" s="193"/>
    </row>
    <row r="88" spans="2:5" ht="15.75" customHeight="1">
      <c r="B88" s="470" t="s">
        <v>298</v>
      </c>
      <c r="C88" s="358">
        <v>1226.02959</v>
      </c>
      <c r="D88" s="358">
        <f t="shared" si="2"/>
        <v>4584.12464</v>
      </c>
      <c r="E88" s="193"/>
    </row>
    <row r="89" spans="2:5" ht="15.75" customHeight="1">
      <c r="B89" s="470" t="s">
        <v>200</v>
      </c>
      <c r="C89" s="358">
        <v>1199.1635700000002</v>
      </c>
      <c r="D89" s="358">
        <f t="shared" si="2"/>
        <v>4483.67259</v>
      </c>
      <c r="E89" s="193"/>
    </row>
    <row r="90" spans="2:5" ht="15.75" customHeight="1">
      <c r="B90" s="470" t="s">
        <v>194</v>
      </c>
      <c r="C90" s="358">
        <v>1197.4091</v>
      </c>
      <c r="D90" s="358">
        <f t="shared" si="2"/>
        <v>4477.11262</v>
      </c>
      <c r="E90" s="193"/>
    </row>
    <row r="91" spans="2:5" ht="15.75" customHeight="1">
      <c r="B91" s="470" t="s">
        <v>313</v>
      </c>
      <c r="C91" s="358">
        <v>1190.5389</v>
      </c>
      <c r="D91" s="358">
        <f t="shared" si="2"/>
        <v>4451.42495</v>
      </c>
      <c r="E91" s="193"/>
    </row>
    <row r="92" spans="2:5" ht="15.75" customHeight="1">
      <c r="B92" s="470" t="s">
        <v>275</v>
      </c>
      <c r="C92" s="358">
        <v>1173.81607</v>
      </c>
      <c r="D92" s="358">
        <f t="shared" si="2"/>
        <v>4388.89829</v>
      </c>
      <c r="E92" s="193"/>
    </row>
    <row r="93" spans="2:5" ht="15.75" customHeight="1">
      <c r="B93" s="470" t="s">
        <v>287</v>
      </c>
      <c r="C93" s="358">
        <v>1132.36648</v>
      </c>
      <c r="D93" s="358">
        <f t="shared" si="2"/>
        <v>4233.91827</v>
      </c>
      <c r="E93" s="193"/>
    </row>
    <row r="94" spans="2:5" ht="15.75" customHeight="1">
      <c r="B94" s="470" t="s">
        <v>399</v>
      </c>
      <c r="C94" s="358">
        <v>1130.5576899999999</v>
      </c>
      <c r="D94" s="358">
        <f t="shared" si="2"/>
        <v>4227.1552</v>
      </c>
      <c r="E94" s="193"/>
    </row>
    <row r="95" spans="2:5" ht="15.75" customHeight="1">
      <c r="B95" s="470" t="s">
        <v>338</v>
      </c>
      <c r="C95" s="358">
        <v>1127.30336</v>
      </c>
      <c r="D95" s="358">
        <f t="shared" si="2"/>
        <v>4214.98726</v>
      </c>
      <c r="E95" s="193"/>
    </row>
    <row r="96" spans="2:5" ht="15.75" customHeight="1">
      <c r="B96" s="470" t="s">
        <v>286</v>
      </c>
      <c r="C96" s="358">
        <v>1074.49054</v>
      </c>
      <c r="D96" s="358">
        <f t="shared" si="2"/>
        <v>4017.52013</v>
      </c>
      <c r="E96" s="193"/>
    </row>
    <row r="97" spans="2:5" ht="15.75" customHeight="1">
      <c r="B97" s="470" t="s">
        <v>293</v>
      </c>
      <c r="C97" s="358">
        <v>971.04635</v>
      </c>
      <c r="D97" s="358">
        <f t="shared" si="2"/>
        <v>3630.7423</v>
      </c>
      <c r="E97" s="193"/>
    </row>
    <row r="98" spans="2:5" ht="15.75" customHeight="1">
      <c r="B98" s="470" t="s">
        <v>282</v>
      </c>
      <c r="C98" s="358">
        <v>958.97894</v>
      </c>
      <c r="D98" s="358">
        <f t="shared" si="2"/>
        <v>3585.62226</v>
      </c>
      <c r="E98" s="193"/>
    </row>
    <row r="99" spans="2:5" ht="15.75" customHeight="1">
      <c r="B99" s="470" t="s">
        <v>276</v>
      </c>
      <c r="C99" s="358">
        <v>885.40614</v>
      </c>
      <c r="D99" s="358">
        <f t="shared" si="2"/>
        <v>3310.53356</v>
      </c>
      <c r="E99" s="193"/>
    </row>
    <row r="100" spans="2:5" ht="15.75" customHeight="1">
      <c r="B100" s="470" t="s">
        <v>305</v>
      </c>
      <c r="C100" s="358">
        <v>857.5473499999999</v>
      </c>
      <c r="D100" s="358">
        <f t="shared" si="2"/>
        <v>3206.36954</v>
      </c>
      <c r="E100" s="193"/>
    </row>
    <row r="101" spans="2:5" ht="15.75" customHeight="1">
      <c r="B101" s="470" t="s">
        <v>283</v>
      </c>
      <c r="C101" s="358">
        <v>850.585</v>
      </c>
      <c r="D101" s="358">
        <f aca="true" t="shared" si="3" ref="D101:D132">ROUND(+C101*$E$9,5)</f>
        <v>3180.33732</v>
      </c>
      <c r="E101" s="193"/>
    </row>
    <row r="102" spans="2:5" ht="15.75" customHeight="1">
      <c r="B102" s="470" t="s">
        <v>400</v>
      </c>
      <c r="C102" s="358">
        <v>843.00615</v>
      </c>
      <c r="D102" s="358">
        <f t="shared" si="3"/>
        <v>3151.99999</v>
      </c>
      <c r="E102" s="193"/>
    </row>
    <row r="103" spans="2:5" ht="15.75" customHeight="1">
      <c r="B103" s="470" t="s">
        <v>386</v>
      </c>
      <c r="C103" s="358">
        <v>828.96169</v>
      </c>
      <c r="D103" s="358">
        <f t="shared" si="3"/>
        <v>3099.48776</v>
      </c>
      <c r="E103" s="193"/>
    </row>
    <row r="104" spans="2:5" ht="15.75" customHeight="1">
      <c r="B104" s="470" t="s">
        <v>290</v>
      </c>
      <c r="C104" s="358">
        <v>756.66622</v>
      </c>
      <c r="D104" s="358">
        <f t="shared" si="3"/>
        <v>2829.175</v>
      </c>
      <c r="E104" s="193"/>
    </row>
    <row r="105" spans="2:5" ht="15.75" customHeight="1">
      <c r="B105" s="470" t="s">
        <v>192</v>
      </c>
      <c r="C105" s="358">
        <v>741.37799</v>
      </c>
      <c r="D105" s="358">
        <f t="shared" si="3"/>
        <v>2772.0123</v>
      </c>
      <c r="E105" s="193"/>
    </row>
    <row r="106" spans="2:5" ht="15.75" customHeight="1">
      <c r="B106" s="470" t="s">
        <v>339</v>
      </c>
      <c r="C106" s="358">
        <v>720.36978</v>
      </c>
      <c r="D106" s="358">
        <f t="shared" si="3"/>
        <v>2693.46261</v>
      </c>
      <c r="E106" s="193"/>
    </row>
    <row r="107" spans="2:5" ht="15.75" customHeight="1">
      <c r="B107" s="470" t="s">
        <v>340</v>
      </c>
      <c r="C107" s="358">
        <v>703.9234799999999</v>
      </c>
      <c r="D107" s="358">
        <f t="shared" si="3"/>
        <v>2631.96989</v>
      </c>
      <c r="E107" s="193"/>
    </row>
    <row r="108" spans="2:5" ht="15.75" customHeight="1">
      <c r="B108" s="470" t="s">
        <v>401</v>
      </c>
      <c r="C108" s="358">
        <v>672.2456500000001</v>
      </c>
      <c r="D108" s="358">
        <f t="shared" si="3"/>
        <v>2513.52649</v>
      </c>
      <c r="E108" s="193"/>
    </row>
    <row r="109" spans="2:5" ht="15.75" customHeight="1">
      <c r="B109" s="470" t="s">
        <v>205</v>
      </c>
      <c r="C109" s="358">
        <v>643.54328</v>
      </c>
      <c r="D109" s="358">
        <f t="shared" si="3"/>
        <v>2406.20832</v>
      </c>
      <c r="E109" s="193"/>
    </row>
    <row r="110" spans="2:5" ht="15.75" customHeight="1">
      <c r="B110" s="470" t="s">
        <v>342</v>
      </c>
      <c r="C110" s="358">
        <v>625.80731</v>
      </c>
      <c r="D110" s="358">
        <f t="shared" si="3"/>
        <v>2339.89353</v>
      </c>
      <c r="E110" s="193"/>
    </row>
    <row r="111" spans="2:5" ht="15.75" customHeight="1">
      <c r="B111" s="470" t="s">
        <v>265</v>
      </c>
      <c r="C111" s="358">
        <v>610.52451</v>
      </c>
      <c r="D111" s="358">
        <f t="shared" si="3"/>
        <v>2282.75114</v>
      </c>
      <c r="E111" s="193"/>
    </row>
    <row r="112" spans="2:5" ht="15.75" customHeight="1">
      <c r="B112" s="470" t="s">
        <v>266</v>
      </c>
      <c r="C112" s="358">
        <v>601.8895200000001</v>
      </c>
      <c r="D112" s="358">
        <f t="shared" si="3"/>
        <v>2250.46492</v>
      </c>
      <c r="E112" s="193"/>
    </row>
    <row r="113" spans="2:5" ht="15.75" customHeight="1">
      <c r="B113" s="470" t="s">
        <v>341</v>
      </c>
      <c r="C113" s="358">
        <v>599.0835699999999</v>
      </c>
      <c r="D113" s="358">
        <f t="shared" si="3"/>
        <v>2239.97347</v>
      </c>
      <c r="E113" s="193"/>
    </row>
    <row r="114" spans="2:5" ht="15.75" customHeight="1">
      <c r="B114" s="470" t="s">
        <v>277</v>
      </c>
      <c r="C114" s="358">
        <v>577.65089</v>
      </c>
      <c r="D114" s="358">
        <f t="shared" si="3"/>
        <v>2159.83668</v>
      </c>
      <c r="E114" s="193"/>
    </row>
    <row r="115" spans="2:5" ht="15.75" customHeight="1">
      <c r="B115" s="470" t="s">
        <v>294</v>
      </c>
      <c r="C115" s="358">
        <v>576.19958</v>
      </c>
      <c r="D115" s="358">
        <f t="shared" si="3"/>
        <v>2154.41023</v>
      </c>
      <c r="E115" s="193"/>
    </row>
    <row r="116" spans="2:5" ht="15.75" customHeight="1">
      <c r="B116" s="470" t="s">
        <v>388</v>
      </c>
      <c r="C116" s="358">
        <v>568.8886600000001</v>
      </c>
      <c r="D116" s="358">
        <f t="shared" si="3"/>
        <v>2127.0747</v>
      </c>
      <c r="E116" s="193"/>
    </row>
    <row r="117" spans="2:5" ht="15.75" customHeight="1">
      <c r="B117" s="470" t="s">
        <v>368</v>
      </c>
      <c r="C117" s="358">
        <v>540.2721700000001</v>
      </c>
      <c r="D117" s="358">
        <f t="shared" si="3"/>
        <v>2020.07764</v>
      </c>
      <c r="E117" s="193"/>
    </row>
    <row r="118" spans="2:5" ht="15.75" customHeight="1">
      <c r="B118" s="470" t="s">
        <v>171</v>
      </c>
      <c r="C118" s="358">
        <v>526.1418000000001</v>
      </c>
      <c r="D118" s="358">
        <f t="shared" si="3"/>
        <v>1967.24419</v>
      </c>
      <c r="E118" s="193"/>
    </row>
    <row r="119" spans="2:5" ht="15.75" customHeight="1">
      <c r="B119" s="470" t="s">
        <v>215</v>
      </c>
      <c r="C119" s="358">
        <v>446.07345000000004</v>
      </c>
      <c r="D119" s="358">
        <f t="shared" si="3"/>
        <v>1667.86863</v>
      </c>
      <c r="E119" s="193"/>
    </row>
    <row r="120" spans="2:5" ht="15.75" customHeight="1">
      <c r="B120" s="470" t="s">
        <v>214</v>
      </c>
      <c r="C120" s="358">
        <v>442.12347</v>
      </c>
      <c r="D120" s="358">
        <f t="shared" si="3"/>
        <v>1653.09965</v>
      </c>
      <c r="E120" s="193"/>
    </row>
    <row r="121" spans="2:5" ht="15.75" customHeight="1">
      <c r="B121" s="470" t="s">
        <v>196</v>
      </c>
      <c r="C121" s="358">
        <v>436.68526</v>
      </c>
      <c r="D121" s="358">
        <f t="shared" si="3"/>
        <v>1632.76619</v>
      </c>
      <c r="E121" s="193"/>
    </row>
    <row r="122" spans="2:5" ht="15.75" customHeight="1">
      <c r="B122" s="470" t="s">
        <v>322</v>
      </c>
      <c r="C122" s="358">
        <v>436.58279</v>
      </c>
      <c r="D122" s="358">
        <f t="shared" si="3"/>
        <v>1632.38305</v>
      </c>
      <c r="E122" s="193"/>
    </row>
    <row r="123" spans="2:5" ht="15.75" customHeight="1">
      <c r="B123" s="470" t="s">
        <v>285</v>
      </c>
      <c r="C123" s="358">
        <v>426.954</v>
      </c>
      <c r="D123" s="358">
        <f t="shared" si="3"/>
        <v>1596.38101</v>
      </c>
      <c r="E123" s="193"/>
    </row>
    <row r="124" spans="2:5" ht="15.75" customHeight="1">
      <c r="B124" s="470" t="s">
        <v>369</v>
      </c>
      <c r="C124" s="358">
        <v>422.04922</v>
      </c>
      <c r="D124" s="358">
        <f t="shared" si="3"/>
        <v>1578.04203</v>
      </c>
      <c r="E124" s="193"/>
    </row>
    <row r="125" spans="2:5" ht="15.75" customHeight="1">
      <c r="B125" s="470" t="s">
        <v>201</v>
      </c>
      <c r="C125" s="358">
        <v>420.65704999999997</v>
      </c>
      <c r="D125" s="358">
        <f t="shared" si="3"/>
        <v>1572.83671</v>
      </c>
      <c r="E125" s="193"/>
    </row>
    <row r="126" spans="2:5" ht="15.75" customHeight="1">
      <c r="B126" s="470" t="s">
        <v>370</v>
      </c>
      <c r="C126" s="358">
        <v>407.23709</v>
      </c>
      <c r="D126" s="358">
        <f t="shared" si="3"/>
        <v>1522.65948</v>
      </c>
      <c r="E126" s="193"/>
    </row>
    <row r="127" spans="2:5" ht="15.75" customHeight="1">
      <c r="B127" s="470" t="s">
        <v>195</v>
      </c>
      <c r="C127" s="358">
        <v>403.87744</v>
      </c>
      <c r="D127" s="358">
        <f t="shared" si="3"/>
        <v>1510.09775</v>
      </c>
      <c r="E127" s="193"/>
    </row>
    <row r="128" spans="2:5" ht="15.75" customHeight="1">
      <c r="B128" s="470" t="s">
        <v>197</v>
      </c>
      <c r="C128" s="358">
        <v>373.45104</v>
      </c>
      <c r="D128" s="358">
        <f t="shared" si="3"/>
        <v>1396.33344</v>
      </c>
      <c r="E128" s="193"/>
    </row>
    <row r="129" spans="2:5" ht="15.75" customHeight="1">
      <c r="B129" s="470" t="s">
        <v>387</v>
      </c>
      <c r="C129" s="358">
        <v>372.73452000000003</v>
      </c>
      <c r="D129" s="358">
        <f t="shared" si="3"/>
        <v>1393.65437</v>
      </c>
      <c r="E129" s="193"/>
    </row>
    <row r="130" spans="2:5" ht="15.75" customHeight="1">
      <c r="B130" s="470" t="s">
        <v>216</v>
      </c>
      <c r="C130" s="358">
        <v>361.11498</v>
      </c>
      <c r="D130" s="358">
        <f t="shared" si="3"/>
        <v>1350.20891</v>
      </c>
      <c r="E130" s="193"/>
    </row>
    <row r="131" spans="2:5" ht="15.75" customHeight="1">
      <c r="B131" s="470" t="s">
        <v>357</v>
      </c>
      <c r="C131" s="358">
        <v>351.46275</v>
      </c>
      <c r="D131" s="358">
        <f t="shared" si="3"/>
        <v>1314.11922</v>
      </c>
      <c r="E131" s="193"/>
    </row>
    <row r="132" spans="2:5" ht="15.75" customHeight="1">
      <c r="B132" s="470" t="s">
        <v>358</v>
      </c>
      <c r="C132" s="358">
        <v>347.61187</v>
      </c>
      <c r="D132" s="358">
        <f t="shared" si="3"/>
        <v>1299.72078</v>
      </c>
      <c r="E132" s="193"/>
    </row>
    <row r="133" spans="2:5" ht="15.75" customHeight="1">
      <c r="B133" s="470" t="s">
        <v>207</v>
      </c>
      <c r="C133" s="358">
        <v>338.86574</v>
      </c>
      <c r="D133" s="358">
        <f aca="true" t="shared" si="4" ref="D133:D160">ROUND(+C133*$E$9,5)</f>
        <v>1267.019</v>
      </c>
      <c r="E133" s="193"/>
    </row>
    <row r="134" spans="2:5" ht="15.75" customHeight="1">
      <c r="B134" s="470" t="s">
        <v>330</v>
      </c>
      <c r="C134" s="358">
        <v>337.05609999999996</v>
      </c>
      <c r="D134" s="358">
        <f t="shared" si="4"/>
        <v>1260.25276</v>
      </c>
      <c r="E134" s="193"/>
    </row>
    <row r="135" spans="2:5" ht="15.75" customHeight="1">
      <c r="B135" s="470" t="s">
        <v>371</v>
      </c>
      <c r="C135" s="358">
        <v>334.81890999999996</v>
      </c>
      <c r="D135" s="358">
        <f t="shared" si="4"/>
        <v>1251.8879</v>
      </c>
      <c r="E135" s="193"/>
    </row>
    <row r="136" spans="2:5" ht="15.75" customHeight="1">
      <c r="B136" s="470" t="s">
        <v>278</v>
      </c>
      <c r="C136" s="358">
        <v>319.19483</v>
      </c>
      <c r="D136" s="358">
        <f t="shared" si="4"/>
        <v>1193.46947</v>
      </c>
      <c r="E136" s="193"/>
    </row>
    <row r="137" spans="2:5" ht="15.75" customHeight="1">
      <c r="B137" s="470" t="s">
        <v>209</v>
      </c>
      <c r="C137" s="358">
        <v>292.51614</v>
      </c>
      <c r="D137" s="358">
        <f t="shared" si="4"/>
        <v>1093.71785</v>
      </c>
      <c r="E137" s="193"/>
    </row>
    <row r="138" spans="2:5" ht="15.75" customHeight="1">
      <c r="B138" s="470" t="s">
        <v>372</v>
      </c>
      <c r="C138" s="358">
        <v>289.90815000000003</v>
      </c>
      <c r="D138" s="358">
        <f t="shared" si="4"/>
        <v>1083.96657</v>
      </c>
      <c r="E138" s="193"/>
    </row>
    <row r="139" spans="2:5" ht="15.75" customHeight="1">
      <c r="B139" s="470" t="s">
        <v>248</v>
      </c>
      <c r="C139" s="358">
        <v>255.40662</v>
      </c>
      <c r="D139" s="358">
        <f t="shared" si="4"/>
        <v>954.96535</v>
      </c>
      <c r="E139" s="193"/>
    </row>
    <row r="140" spans="2:5" ht="15.75" customHeight="1">
      <c r="B140" s="470" t="s">
        <v>360</v>
      </c>
      <c r="C140" s="358">
        <v>246.60194</v>
      </c>
      <c r="D140" s="358">
        <f t="shared" si="4"/>
        <v>922.04465</v>
      </c>
      <c r="E140" s="193"/>
    </row>
    <row r="141" spans="2:5" ht="15.75" customHeight="1">
      <c r="B141" s="470" t="s">
        <v>359</v>
      </c>
      <c r="C141" s="358">
        <v>246.09557</v>
      </c>
      <c r="D141" s="358">
        <f t="shared" si="4"/>
        <v>920.15134</v>
      </c>
      <c r="E141" s="193"/>
    </row>
    <row r="142" spans="2:5" ht="15.75" customHeight="1">
      <c r="B142" s="470" t="s">
        <v>402</v>
      </c>
      <c r="C142" s="358">
        <v>240.98213</v>
      </c>
      <c r="D142" s="358">
        <f t="shared" si="4"/>
        <v>901.03218</v>
      </c>
      <c r="E142" s="193"/>
    </row>
    <row r="143" spans="2:5" ht="15.75" customHeight="1">
      <c r="B143" s="470" t="s">
        <v>179</v>
      </c>
      <c r="C143" s="358">
        <v>234.0611</v>
      </c>
      <c r="D143" s="358">
        <f t="shared" si="4"/>
        <v>875.15445</v>
      </c>
      <c r="E143" s="193"/>
    </row>
    <row r="144" spans="2:5" ht="15.75" customHeight="1">
      <c r="B144" s="470" t="s">
        <v>289</v>
      </c>
      <c r="C144" s="358">
        <v>220.50575</v>
      </c>
      <c r="D144" s="358">
        <f t="shared" si="4"/>
        <v>824.471</v>
      </c>
      <c r="E144" s="193"/>
    </row>
    <row r="145" spans="2:5" ht="15.75" customHeight="1">
      <c r="B145" s="470" t="s">
        <v>365</v>
      </c>
      <c r="C145" s="358">
        <v>202.4074</v>
      </c>
      <c r="D145" s="358">
        <f t="shared" si="4"/>
        <v>756.80127</v>
      </c>
      <c r="E145" s="193"/>
    </row>
    <row r="146" spans="2:5" ht="15.75" customHeight="1">
      <c r="B146" s="470" t="s">
        <v>186</v>
      </c>
      <c r="C146" s="358">
        <v>202.27997</v>
      </c>
      <c r="D146" s="358">
        <f t="shared" si="4"/>
        <v>756.32481</v>
      </c>
      <c r="E146" s="193"/>
    </row>
    <row r="147" spans="2:5" ht="15.75" customHeight="1">
      <c r="B147" s="470" t="s">
        <v>213</v>
      </c>
      <c r="C147" s="358">
        <v>201.34029999999998</v>
      </c>
      <c r="D147" s="358">
        <f t="shared" si="4"/>
        <v>752.81138</v>
      </c>
      <c r="E147" s="193"/>
    </row>
    <row r="148" spans="2:5" ht="15.75" customHeight="1">
      <c r="B148" s="470" t="s">
        <v>199</v>
      </c>
      <c r="C148" s="358">
        <v>199.02616</v>
      </c>
      <c r="D148" s="358">
        <f t="shared" si="4"/>
        <v>744.15881</v>
      </c>
      <c r="E148" s="193"/>
    </row>
    <row r="149" spans="2:5" ht="15.75" customHeight="1">
      <c r="B149" s="470" t="s">
        <v>206</v>
      </c>
      <c r="C149" s="358">
        <v>198.62516</v>
      </c>
      <c r="D149" s="358">
        <f t="shared" si="4"/>
        <v>742.65947</v>
      </c>
      <c r="E149" s="193"/>
    </row>
    <row r="150" spans="2:5" ht="15.75" customHeight="1">
      <c r="B150" s="470" t="s">
        <v>198</v>
      </c>
      <c r="C150" s="358">
        <v>196.9074</v>
      </c>
      <c r="D150" s="358">
        <f t="shared" si="4"/>
        <v>736.23677</v>
      </c>
      <c r="E150" s="193"/>
    </row>
    <row r="151" spans="2:5" ht="15.75" customHeight="1">
      <c r="B151" s="470" t="s">
        <v>343</v>
      </c>
      <c r="C151" s="358">
        <v>185.07914000000002</v>
      </c>
      <c r="D151" s="358">
        <f t="shared" si="4"/>
        <v>692.0109</v>
      </c>
      <c r="E151" s="193"/>
    </row>
    <row r="152" spans="2:5" ht="15.75" customHeight="1">
      <c r="B152" s="470" t="s">
        <v>190</v>
      </c>
      <c r="C152" s="358">
        <v>176.90078</v>
      </c>
      <c r="D152" s="358">
        <f t="shared" si="4"/>
        <v>661.43202</v>
      </c>
      <c r="E152" s="193"/>
    </row>
    <row r="153" spans="2:5" ht="15.75" customHeight="1">
      <c r="B153" s="470" t="s">
        <v>373</v>
      </c>
      <c r="C153" s="358">
        <v>175.02213</v>
      </c>
      <c r="D153" s="358">
        <f t="shared" si="4"/>
        <v>654.40774</v>
      </c>
      <c r="E153" s="193"/>
    </row>
    <row r="154" spans="2:5" ht="15.75" customHeight="1">
      <c r="B154" s="470" t="s">
        <v>403</v>
      </c>
      <c r="C154" s="358">
        <v>152.44718</v>
      </c>
      <c r="D154" s="358">
        <f t="shared" si="4"/>
        <v>570.00001</v>
      </c>
      <c r="E154" s="193"/>
    </row>
    <row r="155" spans="2:5" ht="15.75" customHeight="1">
      <c r="B155" s="470" t="s">
        <v>299</v>
      </c>
      <c r="C155" s="358">
        <v>150.80639000000002</v>
      </c>
      <c r="D155" s="358">
        <f t="shared" si="4"/>
        <v>563.86509</v>
      </c>
      <c r="E155" s="193"/>
    </row>
    <row r="156" spans="2:5" ht="15.75" customHeight="1">
      <c r="B156" s="470" t="s">
        <v>226</v>
      </c>
      <c r="C156" s="358">
        <v>139.71382</v>
      </c>
      <c r="D156" s="358">
        <f t="shared" si="4"/>
        <v>522.38997</v>
      </c>
      <c r="E156" s="193"/>
    </row>
    <row r="157" spans="2:5" ht="15.75" customHeight="1">
      <c r="B157" s="470" t="s">
        <v>202</v>
      </c>
      <c r="C157" s="358">
        <v>135.97961999999998</v>
      </c>
      <c r="D157" s="358">
        <f t="shared" si="4"/>
        <v>508.4278</v>
      </c>
      <c r="E157" s="193"/>
    </row>
    <row r="158" spans="2:5" ht="15.75" customHeight="1">
      <c r="B158" s="470" t="s">
        <v>208</v>
      </c>
      <c r="C158" s="358">
        <v>134.32277</v>
      </c>
      <c r="D158" s="358">
        <f t="shared" si="4"/>
        <v>502.23284</v>
      </c>
      <c r="E158" s="193"/>
    </row>
    <row r="159" spans="2:5" ht="15.75" customHeight="1">
      <c r="B159" s="470" t="s">
        <v>178</v>
      </c>
      <c r="C159" s="358">
        <v>109.02794</v>
      </c>
      <c r="D159" s="358">
        <f t="shared" si="4"/>
        <v>407.65547</v>
      </c>
      <c r="E159" s="193"/>
    </row>
    <row r="160" spans="2:7" s="180" customFormat="1" ht="15.75" customHeight="1">
      <c r="B160" s="470" t="s">
        <v>96</v>
      </c>
      <c r="C160" s="358">
        <v>413.32831000000004</v>
      </c>
      <c r="D160" s="358">
        <f t="shared" si="4"/>
        <v>1545.43455</v>
      </c>
      <c r="E160" s="193"/>
      <c r="F160" s="75"/>
      <c r="G160" s="75"/>
    </row>
    <row r="161" spans="1:7" s="222" customFormat="1" ht="12" customHeight="1">
      <c r="A161" s="78"/>
      <c r="B161" s="470"/>
      <c r="C161" s="358"/>
      <c r="D161" s="358"/>
      <c r="E161" s="193"/>
      <c r="F161" s="75"/>
      <c r="G161" s="75"/>
    </row>
    <row r="162" spans="1:7" s="222" customFormat="1" ht="15.75" customHeight="1">
      <c r="A162" s="78"/>
      <c r="B162" s="102" t="s">
        <v>243</v>
      </c>
      <c r="C162" s="95">
        <f>SUM(C164:C165)</f>
        <v>11037.92753</v>
      </c>
      <c r="D162" s="95">
        <f>SUM(D164:D165)</f>
        <v>41270.811030000004</v>
      </c>
      <c r="E162" s="193"/>
      <c r="F162" s="75"/>
      <c r="G162" s="75"/>
    </row>
    <row r="163" spans="1:7" s="222" customFormat="1" ht="7.5" customHeight="1">
      <c r="A163" s="78"/>
      <c r="B163" s="103"/>
      <c r="C163" s="95"/>
      <c r="D163" s="104"/>
      <c r="E163" s="193"/>
      <c r="F163" s="75"/>
      <c r="G163" s="75"/>
    </row>
    <row r="164" spans="1:7" s="222" customFormat="1" ht="15.75" customHeight="1">
      <c r="A164" s="78"/>
      <c r="B164" s="396" t="s">
        <v>242</v>
      </c>
      <c r="C164" s="358">
        <v>11037.92747</v>
      </c>
      <c r="D164" s="360">
        <f>ROUND(+C164*$E$9,5)</f>
        <v>41270.81081</v>
      </c>
      <c r="E164" s="193"/>
      <c r="F164" s="75"/>
      <c r="G164" s="75"/>
    </row>
    <row r="165" spans="1:7" s="222" customFormat="1" ht="15.75" customHeight="1">
      <c r="A165" s="78"/>
      <c r="B165" s="396" t="s">
        <v>279</v>
      </c>
      <c r="C165" s="358">
        <v>5.9999999999999995E-05</v>
      </c>
      <c r="D165" s="360">
        <f>ROUND(+C165*$E$9,5)</f>
        <v>0.00022</v>
      </c>
      <c r="E165" s="193"/>
      <c r="F165" s="75"/>
      <c r="G165" s="75"/>
    </row>
    <row r="166" spans="1:7" s="222" customFormat="1" ht="16.5" customHeight="1">
      <c r="A166" s="78"/>
      <c r="B166" s="81"/>
      <c r="C166" s="359"/>
      <c r="D166" s="361"/>
      <c r="E166" s="193"/>
      <c r="F166" s="75"/>
      <c r="G166" s="75"/>
    </row>
    <row r="167" spans="1:7" s="222" customFormat="1" ht="16.5" customHeight="1">
      <c r="A167" s="78"/>
      <c r="B167" s="574" t="s">
        <v>14</v>
      </c>
      <c r="C167" s="572">
        <f>+C35+C15+C162</f>
        <v>672330.7206400002</v>
      </c>
      <c r="D167" s="572">
        <f>+D35+D15+D162</f>
        <v>2513844.56449</v>
      </c>
      <c r="E167" s="193"/>
      <c r="F167" s="75"/>
      <c r="G167" s="75"/>
    </row>
    <row r="168" spans="1:7" s="219" customFormat="1" ht="16.5" customHeight="1">
      <c r="A168" s="75"/>
      <c r="B168" s="575"/>
      <c r="C168" s="573"/>
      <c r="D168" s="573"/>
      <c r="E168" s="193"/>
      <c r="F168" s="75"/>
      <c r="G168" s="75"/>
    </row>
    <row r="169" spans="1:7" s="219" customFormat="1" ht="7.5" customHeight="1">
      <c r="A169" s="75"/>
      <c r="B169" s="82"/>
      <c r="C169" s="83"/>
      <c r="D169" s="83"/>
      <c r="E169" s="193"/>
      <c r="F169" s="180"/>
      <c r="G169" s="75"/>
    </row>
    <row r="170" spans="1:7" s="219" customFormat="1" ht="15" customHeight="1">
      <c r="A170" s="75"/>
      <c r="B170" s="79" t="s">
        <v>159</v>
      </c>
      <c r="C170" s="494"/>
      <c r="D170" s="192"/>
      <c r="E170" s="193"/>
      <c r="F170" s="180"/>
      <c r="G170" s="75"/>
    </row>
    <row r="171" spans="1:7" s="220" customFormat="1" ht="15">
      <c r="A171" s="76"/>
      <c r="B171" s="79" t="s">
        <v>160</v>
      </c>
      <c r="C171" s="190"/>
      <c r="D171" s="191"/>
      <c r="E171" s="193"/>
      <c r="F171" s="180"/>
      <c r="G171" s="75"/>
    </row>
    <row r="172" spans="1:7" s="219" customFormat="1" ht="15">
      <c r="A172" s="75"/>
      <c r="B172" s="84" t="s">
        <v>161</v>
      </c>
      <c r="C172" s="178"/>
      <c r="D172" s="114"/>
      <c r="E172" s="193"/>
      <c r="F172" s="180"/>
      <c r="G172" s="75"/>
    </row>
    <row r="173" spans="1:7" s="221" customFormat="1" ht="15.75">
      <c r="A173" s="74"/>
      <c r="B173" s="84" t="s">
        <v>162</v>
      </c>
      <c r="C173" s="84"/>
      <c r="D173" s="84"/>
      <c r="E173" s="193"/>
      <c r="F173" s="180"/>
      <c r="G173" s="75"/>
    </row>
    <row r="174" spans="1:7" s="221" customFormat="1" ht="15" customHeight="1">
      <c r="A174" s="74"/>
      <c r="B174" s="578" t="s">
        <v>404</v>
      </c>
      <c r="C174" s="578"/>
      <c r="D174" s="578"/>
      <c r="E174" s="193"/>
      <c r="F174" s="180"/>
      <c r="G174" s="75"/>
    </row>
    <row r="175" spans="1:7" s="221" customFormat="1" ht="15" customHeight="1">
      <c r="A175" s="74"/>
      <c r="B175" s="582" t="s">
        <v>244</v>
      </c>
      <c r="C175" s="582"/>
      <c r="D175" s="582"/>
      <c r="E175" s="193"/>
      <c r="F175" s="180"/>
      <c r="G175" s="75"/>
    </row>
    <row r="176" spans="1:7" s="221" customFormat="1" ht="15" customHeight="1">
      <c r="A176" s="74"/>
      <c r="B176" s="413"/>
      <c r="C176" s="414"/>
      <c r="D176" s="414"/>
      <c r="E176" s="193"/>
      <c r="F176" s="180"/>
      <c r="G176" s="75"/>
    </row>
    <row r="177" spans="1:7" s="221" customFormat="1" ht="15.75">
      <c r="A177" s="74"/>
      <c r="B177" s="413"/>
      <c r="C177" s="415"/>
      <c r="D177" s="415"/>
      <c r="E177" s="193"/>
      <c r="F177" s="180"/>
      <c r="G177" s="75"/>
    </row>
    <row r="178" spans="1:7" s="219" customFormat="1" ht="15" customHeight="1">
      <c r="A178" s="75"/>
      <c r="B178" s="416"/>
      <c r="C178" s="417"/>
      <c r="D178" s="417"/>
      <c r="E178" s="193"/>
      <c r="F178" s="180"/>
      <c r="G178" s="75"/>
    </row>
    <row r="179" spans="1:7" s="219" customFormat="1" ht="15" customHeight="1">
      <c r="A179" s="75"/>
      <c r="B179" s="86" t="s">
        <v>108</v>
      </c>
      <c r="C179" s="93"/>
      <c r="D179" s="93"/>
      <c r="E179" s="193"/>
      <c r="F179" s="180"/>
      <c r="G179" s="75"/>
    </row>
    <row r="180" spans="1:7" s="219" customFormat="1" ht="18">
      <c r="A180" s="75"/>
      <c r="B180" s="138" t="s">
        <v>255</v>
      </c>
      <c r="C180" s="94"/>
      <c r="D180" s="94"/>
      <c r="E180" s="193"/>
      <c r="F180" s="180"/>
      <c r="G180" s="75"/>
    </row>
    <row r="181" spans="1:7" s="219" customFormat="1" ht="15" customHeight="1">
      <c r="A181" s="75"/>
      <c r="B181" s="357" t="s">
        <v>66</v>
      </c>
      <c r="C181" s="94"/>
      <c r="D181" s="94"/>
      <c r="E181" s="193"/>
      <c r="F181" s="180"/>
      <c r="G181" s="75"/>
    </row>
    <row r="182" spans="1:7" s="219" customFormat="1" ht="15.75" customHeight="1">
      <c r="A182" s="75"/>
      <c r="B182" s="357" t="s">
        <v>101</v>
      </c>
      <c r="C182" s="94"/>
      <c r="D182" s="94"/>
      <c r="E182" s="193"/>
      <c r="F182" s="180"/>
      <c r="G182" s="75"/>
    </row>
    <row r="183" spans="1:7" s="219" customFormat="1" ht="15.75" customHeight="1">
      <c r="A183" s="75"/>
      <c r="B183" s="329" t="str">
        <f>+B9</f>
        <v>Al 30 de noviembre de 2023</v>
      </c>
      <c r="C183" s="329"/>
      <c r="D183" s="93"/>
      <c r="E183" s="193"/>
      <c r="F183" s="180"/>
      <c r="G183" s="75"/>
    </row>
    <row r="184" spans="1:7" s="219" customFormat="1" ht="7.5" customHeight="1">
      <c r="A184" s="75"/>
      <c r="B184" s="259"/>
      <c r="C184" s="270"/>
      <c r="D184" s="270"/>
      <c r="E184" s="193"/>
      <c r="F184" s="180"/>
      <c r="G184" s="75"/>
    </row>
    <row r="185" spans="1:7" s="219" customFormat="1" ht="12" customHeight="1">
      <c r="A185" s="75"/>
      <c r="B185" s="579" t="s">
        <v>99</v>
      </c>
      <c r="C185" s="566" t="s">
        <v>53</v>
      </c>
      <c r="D185" s="569" t="s">
        <v>134</v>
      </c>
      <c r="E185" s="193"/>
      <c r="F185" s="180"/>
      <c r="G185" s="75"/>
    </row>
    <row r="186" spans="1:7" s="219" customFormat="1" ht="12" customHeight="1">
      <c r="A186" s="75"/>
      <c r="B186" s="580"/>
      <c r="C186" s="567"/>
      <c r="D186" s="570"/>
      <c r="E186" s="193"/>
      <c r="F186" s="180"/>
      <c r="G186" s="75"/>
    </row>
    <row r="187" spans="1:5" s="219" customFormat="1" ht="12" customHeight="1">
      <c r="A187" s="75"/>
      <c r="B187" s="581"/>
      <c r="C187" s="568"/>
      <c r="D187" s="571"/>
      <c r="E187" s="193"/>
    </row>
    <row r="188" spans="1:5" s="219" customFormat="1" ht="9.75" customHeight="1">
      <c r="A188" s="75"/>
      <c r="B188" s="260"/>
      <c r="C188" s="272"/>
      <c r="D188" s="273"/>
      <c r="E188" s="193"/>
    </row>
    <row r="189" spans="1:5" s="219" customFormat="1" ht="20.25" customHeight="1">
      <c r="A189" s="75"/>
      <c r="B189" s="100" t="s">
        <v>122</v>
      </c>
      <c r="C189" s="95">
        <v>0</v>
      </c>
      <c r="D189" s="95">
        <v>0</v>
      </c>
      <c r="E189" s="193"/>
    </row>
    <row r="190" spans="1:5" s="219" customFormat="1" ht="7.5" customHeight="1">
      <c r="A190" s="75"/>
      <c r="B190" s="100"/>
      <c r="C190" s="95"/>
      <c r="D190" s="95"/>
      <c r="E190" s="193"/>
    </row>
    <row r="191" spans="1:5" s="219" customFormat="1" ht="12" customHeight="1">
      <c r="A191" s="75"/>
      <c r="B191" s="471"/>
      <c r="C191" s="359"/>
      <c r="D191" s="359"/>
      <c r="E191" s="193"/>
    </row>
    <row r="192" spans="1:6" s="219" customFormat="1" ht="20.25" customHeight="1">
      <c r="A192" s="75"/>
      <c r="B192" s="472" t="s">
        <v>116</v>
      </c>
      <c r="C192" s="95">
        <f>SUM(C194:C255)</f>
        <v>22379.582030000012</v>
      </c>
      <c r="D192" s="95">
        <f>SUM(D194:D255)</f>
        <v>83677.25722000007</v>
      </c>
      <c r="E192" s="193"/>
      <c r="F192" s="193"/>
    </row>
    <row r="193" spans="2:5" ht="7.5" customHeight="1">
      <c r="B193" s="473"/>
      <c r="C193" s="95"/>
      <c r="D193" s="359"/>
      <c r="E193" s="193"/>
    </row>
    <row r="194" spans="2:5" ht="15.75" customHeight="1">
      <c r="B194" s="470" t="s">
        <v>331</v>
      </c>
      <c r="C194" s="358">
        <v>1897.45924</v>
      </c>
      <c r="D194" s="358">
        <f aca="true" t="shared" si="5" ref="D194:D225">ROUND(+C194*$E$9,5)</f>
        <v>7094.6001</v>
      </c>
      <c r="E194" s="193"/>
    </row>
    <row r="195" spans="2:5" ht="15.75" customHeight="1">
      <c r="B195" s="470" t="s">
        <v>374</v>
      </c>
      <c r="C195" s="358">
        <v>1124.3326200000001</v>
      </c>
      <c r="D195" s="358">
        <f t="shared" si="5"/>
        <v>4203.87967</v>
      </c>
      <c r="E195" s="193"/>
    </row>
    <row r="196" spans="2:5" ht="15.75" customHeight="1">
      <c r="B196" s="470" t="s">
        <v>344</v>
      </c>
      <c r="C196" s="358">
        <v>1081.9966499999998</v>
      </c>
      <c r="D196" s="358">
        <f t="shared" si="5"/>
        <v>4045.58547</v>
      </c>
      <c r="E196" s="193"/>
    </row>
    <row r="197" spans="2:5" ht="15.75" customHeight="1">
      <c r="B197" s="470" t="s">
        <v>345</v>
      </c>
      <c r="C197" s="358">
        <v>1060.58267</v>
      </c>
      <c r="D197" s="358">
        <f t="shared" si="5"/>
        <v>3965.5186</v>
      </c>
      <c r="E197" s="193"/>
    </row>
    <row r="198" spans="2:5" ht="15.75" customHeight="1">
      <c r="B198" s="470" t="s">
        <v>346</v>
      </c>
      <c r="C198" s="358">
        <v>931.68323</v>
      </c>
      <c r="D198" s="358">
        <f t="shared" si="5"/>
        <v>3483.5636</v>
      </c>
      <c r="E198" s="193"/>
    </row>
    <row r="199" spans="2:5" ht="15.75" customHeight="1">
      <c r="B199" s="470" t="s">
        <v>389</v>
      </c>
      <c r="C199" s="358">
        <v>859.50844</v>
      </c>
      <c r="D199" s="358">
        <f t="shared" si="5"/>
        <v>3213.70206</v>
      </c>
      <c r="E199" s="193"/>
    </row>
    <row r="200" spans="2:5" ht="15.75" customHeight="1">
      <c r="B200" s="470" t="s">
        <v>405</v>
      </c>
      <c r="C200" s="358">
        <v>763.9187800000001</v>
      </c>
      <c r="D200" s="358">
        <f t="shared" si="5"/>
        <v>2856.29232</v>
      </c>
      <c r="E200" s="193"/>
    </row>
    <row r="201" spans="2:5" ht="15.75" customHeight="1">
      <c r="B201" s="470" t="s">
        <v>361</v>
      </c>
      <c r="C201" s="358">
        <v>749.53449</v>
      </c>
      <c r="D201" s="358">
        <f t="shared" si="5"/>
        <v>2802.50946</v>
      </c>
      <c r="E201" s="193"/>
    </row>
    <row r="202" spans="2:5" ht="15.75" customHeight="1">
      <c r="B202" s="470" t="s">
        <v>318</v>
      </c>
      <c r="C202" s="358">
        <v>681.3470500000001</v>
      </c>
      <c r="D202" s="358">
        <f t="shared" si="5"/>
        <v>2547.55662</v>
      </c>
      <c r="E202" s="193"/>
    </row>
    <row r="203" spans="2:5" ht="15.75" customHeight="1">
      <c r="B203" s="470" t="s">
        <v>406</v>
      </c>
      <c r="C203" s="358">
        <v>585.5414300000001</v>
      </c>
      <c r="D203" s="358">
        <f t="shared" si="5"/>
        <v>2189.33941</v>
      </c>
      <c r="E203" s="193"/>
    </row>
    <row r="204" spans="2:5" ht="15.75" customHeight="1">
      <c r="B204" s="470" t="s">
        <v>375</v>
      </c>
      <c r="C204" s="358">
        <v>560.16201</v>
      </c>
      <c r="D204" s="358">
        <f t="shared" si="5"/>
        <v>2094.44576</v>
      </c>
      <c r="E204" s="193"/>
    </row>
    <row r="205" spans="2:5" ht="15.75" customHeight="1">
      <c r="B205" s="470" t="s">
        <v>390</v>
      </c>
      <c r="C205" s="358">
        <v>465.81734</v>
      </c>
      <c r="D205" s="358">
        <f t="shared" si="5"/>
        <v>1741.69103</v>
      </c>
      <c r="E205" s="193"/>
    </row>
    <row r="206" spans="2:5" ht="15.75" customHeight="1">
      <c r="B206" s="470" t="s">
        <v>407</v>
      </c>
      <c r="C206" s="358">
        <v>439.95721000000003</v>
      </c>
      <c r="D206" s="358">
        <f t="shared" si="5"/>
        <v>1645.00001</v>
      </c>
      <c r="E206" s="193"/>
    </row>
    <row r="207" spans="2:5" ht="15.75" customHeight="1">
      <c r="B207" s="470" t="s">
        <v>391</v>
      </c>
      <c r="C207" s="358">
        <v>393.43762</v>
      </c>
      <c r="D207" s="358">
        <f t="shared" si="5"/>
        <v>1471.06326</v>
      </c>
      <c r="E207" s="193"/>
    </row>
    <row r="208" spans="2:5" ht="15.75" customHeight="1">
      <c r="B208" s="470" t="s">
        <v>308</v>
      </c>
      <c r="C208" s="358">
        <v>373.69861</v>
      </c>
      <c r="D208" s="358">
        <f t="shared" si="5"/>
        <v>1397.2591</v>
      </c>
      <c r="E208" s="193"/>
    </row>
    <row r="209" spans="2:5" ht="15.75" customHeight="1">
      <c r="B209" s="470" t="s">
        <v>349</v>
      </c>
      <c r="C209" s="358">
        <v>362.27665</v>
      </c>
      <c r="D209" s="358">
        <f t="shared" si="5"/>
        <v>1354.55239</v>
      </c>
      <c r="E209" s="193"/>
    </row>
    <row r="210" spans="2:5" ht="15.75" customHeight="1">
      <c r="B210" s="470" t="s">
        <v>376</v>
      </c>
      <c r="C210" s="358">
        <v>351.62684</v>
      </c>
      <c r="D210" s="358">
        <f t="shared" si="5"/>
        <v>1314.73275</v>
      </c>
      <c r="E210" s="193"/>
    </row>
    <row r="211" spans="2:5" ht="15.75" customHeight="1">
      <c r="B211" s="470" t="s">
        <v>323</v>
      </c>
      <c r="C211" s="358">
        <v>351.54757</v>
      </c>
      <c r="D211" s="358">
        <f t="shared" si="5"/>
        <v>1314.43636</v>
      </c>
      <c r="E211" s="193"/>
    </row>
    <row r="212" spans="2:5" ht="15.75" customHeight="1">
      <c r="B212" s="470" t="s">
        <v>347</v>
      </c>
      <c r="C212" s="358">
        <v>332.84204</v>
      </c>
      <c r="D212" s="358">
        <f t="shared" si="5"/>
        <v>1244.49639</v>
      </c>
      <c r="E212" s="193"/>
    </row>
    <row r="213" spans="2:5" ht="15.75" customHeight="1">
      <c r="B213" s="470" t="s">
        <v>392</v>
      </c>
      <c r="C213" s="358">
        <v>320.53004999999996</v>
      </c>
      <c r="D213" s="358">
        <f t="shared" si="5"/>
        <v>1198.46186</v>
      </c>
      <c r="E213" s="193"/>
    </row>
    <row r="214" spans="2:5" ht="15.75" customHeight="1">
      <c r="B214" s="470" t="s">
        <v>332</v>
      </c>
      <c r="C214" s="358">
        <v>317.2188</v>
      </c>
      <c r="D214" s="358">
        <f t="shared" si="5"/>
        <v>1186.08109</v>
      </c>
      <c r="E214" s="193"/>
    </row>
    <row r="215" spans="2:5" ht="15.75" customHeight="1">
      <c r="B215" s="470" t="s">
        <v>377</v>
      </c>
      <c r="C215" s="358">
        <v>303.73154</v>
      </c>
      <c r="D215" s="358">
        <f t="shared" si="5"/>
        <v>1135.65223</v>
      </c>
      <c r="E215" s="193"/>
    </row>
    <row r="216" spans="2:5" ht="15.75" customHeight="1">
      <c r="B216" s="470" t="s">
        <v>348</v>
      </c>
      <c r="C216" s="358">
        <v>289.86628</v>
      </c>
      <c r="D216" s="358">
        <f t="shared" si="5"/>
        <v>1083.81002</v>
      </c>
      <c r="E216" s="193"/>
    </row>
    <row r="217" spans="2:5" ht="15.75" customHeight="1">
      <c r="B217" s="470" t="s">
        <v>362</v>
      </c>
      <c r="C217" s="358">
        <v>283.60765000000004</v>
      </c>
      <c r="D217" s="358">
        <f t="shared" si="5"/>
        <v>1060.409</v>
      </c>
      <c r="E217" s="193"/>
    </row>
    <row r="218" spans="2:5" ht="15.75" customHeight="1">
      <c r="B218" s="470" t="s">
        <v>363</v>
      </c>
      <c r="C218" s="358">
        <v>278.11556</v>
      </c>
      <c r="D218" s="358">
        <f t="shared" si="5"/>
        <v>1039.87408</v>
      </c>
      <c r="E218" s="193"/>
    </row>
    <row r="219" spans="2:5" ht="15.75" customHeight="1">
      <c r="B219" s="470" t="s">
        <v>309</v>
      </c>
      <c r="C219" s="358">
        <v>274.11334999999997</v>
      </c>
      <c r="D219" s="358">
        <f t="shared" si="5"/>
        <v>1024.90982</v>
      </c>
      <c r="E219" s="193"/>
    </row>
    <row r="220" spans="2:5" ht="15.75" customHeight="1">
      <c r="B220" s="470" t="s">
        <v>277</v>
      </c>
      <c r="C220" s="358">
        <v>272.77898</v>
      </c>
      <c r="D220" s="358">
        <f t="shared" si="5"/>
        <v>1019.92061</v>
      </c>
      <c r="E220" s="193"/>
    </row>
    <row r="221" spans="2:5" ht="15.75" customHeight="1">
      <c r="B221" s="470" t="s">
        <v>278</v>
      </c>
      <c r="C221" s="358">
        <v>256.62466</v>
      </c>
      <c r="D221" s="358">
        <f t="shared" si="5"/>
        <v>959.5196</v>
      </c>
      <c r="E221" s="193"/>
    </row>
    <row r="222" spans="2:5" ht="15.75" customHeight="1">
      <c r="B222" s="470" t="s">
        <v>350</v>
      </c>
      <c r="C222" s="358">
        <v>252.85477</v>
      </c>
      <c r="D222" s="358">
        <f t="shared" si="5"/>
        <v>945.42399</v>
      </c>
      <c r="E222" s="193"/>
    </row>
    <row r="223" spans="2:5" ht="15.75" customHeight="1">
      <c r="B223" s="470" t="s">
        <v>393</v>
      </c>
      <c r="C223" s="358">
        <v>234.65474</v>
      </c>
      <c r="D223" s="358">
        <f t="shared" si="5"/>
        <v>877.37407</v>
      </c>
      <c r="E223" s="193"/>
    </row>
    <row r="224" spans="2:5" ht="15.75" customHeight="1">
      <c r="B224" s="470" t="s">
        <v>378</v>
      </c>
      <c r="C224" s="358">
        <v>228.79787</v>
      </c>
      <c r="D224" s="358">
        <f t="shared" si="5"/>
        <v>855.47524</v>
      </c>
      <c r="E224" s="193"/>
    </row>
    <row r="225" spans="2:5" ht="15.75" customHeight="1">
      <c r="B225" s="470" t="s">
        <v>310</v>
      </c>
      <c r="C225" s="358">
        <v>228.37748000000002</v>
      </c>
      <c r="D225" s="358">
        <f t="shared" si="5"/>
        <v>853.9034</v>
      </c>
      <c r="E225" s="193"/>
    </row>
    <row r="226" spans="2:5" ht="15.75" customHeight="1">
      <c r="B226" s="470" t="s">
        <v>324</v>
      </c>
      <c r="C226" s="358">
        <v>226.86456</v>
      </c>
      <c r="D226" s="358">
        <f aca="true" t="shared" si="6" ref="D226:D255">ROUND(+C226*$E$9,5)</f>
        <v>848.24659</v>
      </c>
      <c r="E226" s="193"/>
    </row>
    <row r="227" spans="2:5" ht="15.75" customHeight="1">
      <c r="B227" s="470" t="s">
        <v>364</v>
      </c>
      <c r="C227" s="358">
        <v>213.59410999999997</v>
      </c>
      <c r="D227" s="358">
        <f t="shared" si="6"/>
        <v>798.62838</v>
      </c>
      <c r="E227" s="193"/>
    </row>
    <row r="228" spans="2:5" ht="15.75" customHeight="1">
      <c r="B228" s="470" t="s">
        <v>333</v>
      </c>
      <c r="C228" s="358">
        <v>205.93166</v>
      </c>
      <c r="D228" s="358">
        <f t="shared" si="6"/>
        <v>769.97848</v>
      </c>
      <c r="E228" s="193"/>
    </row>
    <row r="229" spans="2:5" ht="15.75" customHeight="1">
      <c r="B229" s="470" t="s">
        <v>325</v>
      </c>
      <c r="C229" s="358">
        <v>202.49635</v>
      </c>
      <c r="D229" s="358">
        <f t="shared" si="6"/>
        <v>757.13385</v>
      </c>
      <c r="E229" s="193"/>
    </row>
    <row r="230" spans="2:5" ht="15.75" customHeight="1">
      <c r="B230" s="470" t="s">
        <v>298</v>
      </c>
      <c r="C230" s="358">
        <v>182.29201999999998</v>
      </c>
      <c r="D230" s="358">
        <f t="shared" si="6"/>
        <v>681.58986</v>
      </c>
      <c r="E230" s="193"/>
    </row>
    <row r="231" spans="2:5" ht="15.75" customHeight="1">
      <c r="B231" s="470" t="s">
        <v>379</v>
      </c>
      <c r="C231" s="358">
        <v>179.5811</v>
      </c>
      <c r="D231" s="358">
        <f t="shared" si="6"/>
        <v>671.45373</v>
      </c>
      <c r="E231" s="193"/>
    </row>
    <row r="232" spans="2:5" ht="15.75" customHeight="1">
      <c r="B232" s="470" t="s">
        <v>394</v>
      </c>
      <c r="C232" s="358">
        <v>166.54358</v>
      </c>
      <c r="D232" s="358">
        <f t="shared" si="6"/>
        <v>622.70645</v>
      </c>
      <c r="E232" s="193"/>
    </row>
    <row r="233" spans="2:5" ht="15.75" customHeight="1">
      <c r="B233" s="470" t="s">
        <v>326</v>
      </c>
      <c r="C233" s="358">
        <v>159.03481</v>
      </c>
      <c r="D233" s="358">
        <f t="shared" si="6"/>
        <v>594.63115</v>
      </c>
      <c r="E233" s="193"/>
    </row>
    <row r="234" spans="2:5" ht="15.75" customHeight="1">
      <c r="B234" s="470" t="s">
        <v>351</v>
      </c>
      <c r="C234" s="358">
        <v>158.05285</v>
      </c>
      <c r="D234" s="358">
        <f t="shared" si="6"/>
        <v>590.95961</v>
      </c>
      <c r="E234" s="193"/>
    </row>
    <row r="235" spans="2:5" ht="15.75" customHeight="1">
      <c r="B235" s="470" t="s">
        <v>352</v>
      </c>
      <c r="C235" s="358">
        <v>158.01401</v>
      </c>
      <c r="D235" s="358">
        <f t="shared" si="6"/>
        <v>590.81438</v>
      </c>
      <c r="E235" s="193"/>
    </row>
    <row r="236" spans="2:5" ht="15.75" customHeight="1">
      <c r="B236" s="470" t="s">
        <v>316</v>
      </c>
      <c r="C236" s="358">
        <v>155.62511999999998</v>
      </c>
      <c r="D236" s="358">
        <f t="shared" si="6"/>
        <v>581.88232</v>
      </c>
      <c r="E236" s="193"/>
    </row>
    <row r="237" spans="2:5" ht="15.75" customHeight="1">
      <c r="B237" s="470" t="s">
        <v>408</v>
      </c>
      <c r="C237" s="358">
        <v>152.44718</v>
      </c>
      <c r="D237" s="358">
        <f t="shared" si="6"/>
        <v>570.00001</v>
      </c>
      <c r="E237" s="193"/>
    </row>
    <row r="238" spans="2:5" ht="15.75" customHeight="1">
      <c r="B238" s="470" t="s">
        <v>380</v>
      </c>
      <c r="C238" s="358">
        <v>146.68298000000001</v>
      </c>
      <c r="D238" s="358">
        <f t="shared" si="6"/>
        <v>548.44766</v>
      </c>
      <c r="E238" s="193"/>
    </row>
    <row r="239" spans="2:5" ht="15.75" customHeight="1">
      <c r="B239" s="470" t="s">
        <v>327</v>
      </c>
      <c r="C239" s="358">
        <v>141.80307000000002</v>
      </c>
      <c r="D239" s="358">
        <f t="shared" si="6"/>
        <v>530.20168</v>
      </c>
      <c r="E239" s="193"/>
    </row>
    <row r="240" spans="2:5" ht="15.75" customHeight="1">
      <c r="B240" s="470" t="s">
        <v>280</v>
      </c>
      <c r="C240" s="358">
        <v>140.09469</v>
      </c>
      <c r="D240" s="358">
        <f t="shared" si="6"/>
        <v>523.81405</v>
      </c>
      <c r="E240" s="193"/>
    </row>
    <row r="241" spans="2:5" ht="15.75" customHeight="1">
      <c r="B241" s="470" t="s">
        <v>328</v>
      </c>
      <c r="C241" s="358">
        <v>136.69831</v>
      </c>
      <c r="D241" s="358">
        <f t="shared" si="6"/>
        <v>511.11498</v>
      </c>
      <c r="E241" s="193"/>
    </row>
    <row r="242" spans="2:5" ht="15.75" customHeight="1">
      <c r="B242" s="470" t="s">
        <v>409</v>
      </c>
      <c r="C242" s="358">
        <v>133.72560000000001</v>
      </c>
      <c r="D242" s="358">
        <f t="shared" si="6"/>
        <v>500.00002</v>
      </c>
      <c r="E242" s="193"/>
    </row>
    <row r="243" spans="2:5" ht="15.75" customHeight="1">
      <c r="B243" s="470" t="s">
        <v>283</v>
      </c>
      <c r="C243" s="358">
        <v>133.72560000000001</v>
      </c>
      <c r="D243" s="358">
        <f t="shared" si="6"/>
        <v>500.00002</v>
      </c>
      <c r="E243" s="193"/>
    </row>
    <row r="244" spans="2:5" ht="15.75" customHeight="1">
      <c r="B244" s="470" t="s">
        <v>366</v>
      </c>
      <c r="C244" s="358">
        <v>133.55391</v>
      </c>
      <c r="D244" s="358">
        <f t="shared" si="6"/>
        <v>499.35807</v>
      </c>
      <c r="E244" s="193"/>
    </row>
    <row r="245" spans="2:5" ht="15.75" customHeight="1">
      <c r="B245" s="470" t="s">
        <v>395</v>
      </c>
      <c r="C245" s="358">
        <v>133.29362</v>
      </c>
      <c r="D245" s="358">
        <f t="shared" si="6"/>
        <v>498.38485</v>
      </c>
      <c r="E245" s="193"/>
    </row>
    <row r="246" spans="2:5" ht="15.75" customHeight="1">
      <c r="B246" s="470" t="s">
        <v>315</v>
      </c>
      <c r="C246" s="358">
        <v>131.32569</v>
      </c>
      <c r="D246" s="358">
        <f t="shared" si="6"/>
        <v>491.02675</v>
      </c>
      <c r="E246" s="193"/>
    </row>
    <row r="247" spans="2:5" ht="15.75" customHeight="1">
      <c r="B247" s="470" t="s">
        <v>410</v>
      </c>
      <c r="C247" s="358">
        <v>131.31853</v>
      </c>
      <c r="D247" s="358">
        <f t="shared" si="6"/>
        <v>490.99998</v>
      </c>
      <c r="E247" s="193"/>
    </row>
    <row r="248" spans="2:5" ht="15.75" customHeight="1">
      <c r="B248" s="470" t="s">
        <v>329</v>
      </c>
      <c r="C248" s="358">
        <v>127.69832000000001</v>
      </c>
      <c r="D248" s="358">
        <f t="shared" si="6"/>
        <v>477.46402</v>
      </c>
      <c r="E248" s="193"/>
    </row>
    <row r="249" spans="2:5" ht="15.75" customHeight="1">
      <c r="B249" s="470" t="s">
        <v>381</v>
      </c>
      <c r="C249" s="358">
        <v>118.7818</v>
      </c>
      <c r="D249" s="358">
        <f t="shared" si="6"/>
        <v>444.12515</v>
      </c>
      <c r="E249" s="193"/>
    </row>
    <row r="250" spans="2:5" ht="15.75" customHeight="1">
      <c r="B250" s="470" t="s">
        <v>382</v>
      </c>
      <c r="C250" s="358">
        <v>112.9097</v>
      </c>
      <c r="D250" s="358">
        <f t="shared" si="6"/>
        <v>422.16937</v>
      </c>
      <c r="E250" s="193"/>
    </row>
    <row r="251" spans="2:5" ht="15.75" customHeight="1">
      <c r="B251" s="470" t="s">
        <v>383</v>
      </c>
      <c r="C251" s="358">
        <v>112.23819</v>
      </c>
      <c r="D251" s="358">
        <f t="shared" si="6"/>
        <v>419.65859</v>
      </c>
      <c r="E251" s="193"/>
    </row>
    <row r="252" spans="2:5" ht="15.75" customHeight="1">
      <c r="B252" s="470" t="s">
        <v>311</v>
      </c>
      <c r="C252" s="358">
        <v>111.63277000000001</v>
      </c>
      <c r="D252" s="358">
        <f t="shared" si="6"/>
        <v>417.39493</v>
      </c>
      <c r="E252" s="193"/>
    </row>
    <row r="253" spans="2:5" ht="15.75" customHeight="1">
      <c r="B253" s="470" t="s">
        <v>334</v>
      </c>
      <c r="C253" s="358">
        <v>111.37436</v>
      </c>
      <c r="D253" s="358">
        <f t="shared" si="6"/>
        <v>416.42873</v>
      </c>
      <c r="E253" s="193"/>
    </row>
    <row r="254" spans="2:5" ht="15.75" customHeight="1">
      <c r="B254" s="470" t="s">
        <v>353</v>
      </c>
      <c r="C254" s="358">
        <v>103.10414</v>
      </c>
      <c r="D254" s="358">
        <f t="shared" si="6"/>
        <v>385.50638</v>
      </c>
      <c r="E254" s="193"/>
    </row>
    <row r="255" spans="2:5" ht="15.75" customHeight="1">
      <c r="B255" s="470" t="s">
        <v>96</v>
      </c>
      <c r="C255" s="358">
        <v>1150.60118</v>
      </c>
      <c r="D255" s="358">
        <f t="shared" si="6"/>
        <v>4302.09781</v>
      </c>
      <c r="E255" s="193"/>
    </row>
    <row r="256" spans="2:5" ht="12" customHeight="1">
      <c r="B256" s="470"/>
      <c r="C256" s="358"/>
      <c r="D256" s="358"/>
      <c r="E256" s="193"/>
    </row>
    <row r="257" spans="2:5" ht="15.75" customHeight="1">
      <c r="B257" s="472" t="s">
        <v>245</v>
      </c>
      <c r="C257" s="95">
        <v>0</v>
      </c>
      <c r="D257" s="95">
        <v>0</v>
      </c>
      <c r="E257" s="193"/>
    </row>
    <row r="258" spans="2:5" ht="9.75" customHeight="1">
      <c r="B258" s="81"/>
      <c r="C258" s="359"/>
      <c r="D258" s="361"/>
      <c r="E258" s="193"/>
    </row>
    <row r="259" spans="2:5" ht="16.5" customHeight="1">
      <c r="B259" s="574" t="s">
        <v>14</v>
      </c>
      <c r="C259" s="576">
        <f>+C189+C192</f>
        <v>22379.582030000012</v>
      </c>
      <c r="D259" s="576">
        <f>+D189+D192</f>
        <v>83677.25722000007</v>
      </c>
      <c r="E259" s="193"/>
    </row>
    <row r="260" spans="2:5" ht="16.5" customHeight="1">
      <c r="B260" s="575"/>
      <c r="C260" s="577"/>
      <c r="D260" s="577"/>
      <c r="E260" s="193"/>
    </row>
    <row r="261" spans="2:5" ht="7.5" customHeight="1">
      <c r="B261" s="105"/>
      <c r="C261" s="83"/>
      <c r="D261" s="83"/>
      <c r="E261" s="193"/>
    </row>
    <row r="262" spans="2:7" s="77" customFormat="1" ht="18" customHeight="1">
      <c r="B262" s="488" t="s">
        <v>411</v>
      </c>
      <c r="C262" s="486"/>
      <c r="D262" s="193"/>
      <c r="E262" s="193"/>
      <c r="F262" s="75"/>
      <c r="G262" s="75"/>
    </row>
    <row r="263" spans="2:7" s="77" customFormat="1" ht="4.5" customHeight="1">
      <c r="B263" s="464"/>
      <c r="C263" s="475"/>
      <c r="D263" s="193"/>
      <c r="E263" s="193"/>
      <c r="F263" s="75"/>
      <c r="G263" s="75"/>
    </row>
    <row r="264" spans="2:7" s="74" customFormat="1" ht="15.75">
      <c r="B264" s="487" t="s">
        <v>163</v>
      </c>
      <c r="C264" s="418"/>
      <c r="D264" s="419"/>
      <c r="E264" s="193"/>
      <c r="F264" s="75"/>
      <c r="G264" s="75"/>
    </row>
    <row r="265" spans="2:5" ht="15.75" customHeight="1">
      <c r="B265" s="466" t="s">
        <v>232</v>
      </c>
      <c r="C265" s="420"/>
      <c r="D265" s="420"/>
      <c r="E265" s="193"/>
    </row>
    <row r="266" spans="2:5" ht="12.75" customHeight="1">
      <c r="B266" s="416"/>
      <c r="C266" s="421"/>
      <c r="D266" s="421"/>
      <c r="E266" s="193"/>
    </row>
    <row r="267" spans="2:5" ht="12.75" customHeight="1">
      <c r="B267" s="416"/>
      <c r="C267" s="419"/>
      <c r="D267" s="419"/>
      <c r="E267" s="193"/>
    </row>
    <row r="268" spans="2:5" ht="15">
      <c r="B268" s="416"/>
      <c r="C268" s="422"/>
      <c r="D268" s="422"/>
      <c r="E268" s="193"/>
    </row>
    <row r="269" spans="2:5" ht="15">
      <c r="B269" s="416"/>
      <c r="C269" s="416"/>
      <c r="D269" s="416"/>
      <c r="E269" s="193"/>
    </row>
    <row r="270" spans="2:5" ht="15">
      <c r="B270" s="416"/>
      <c r="C270" s="416"/>
      <c r="D270" s="422"/>
      <c r="E270" s="193"/>
    </row>
    <row r="271" spans="2:5" ht="15">
      <c r="B271" s="416"/>
      <c r="C271" s="423"/>
      <c r="D271" s="416"/>
      <c r="E271" s="193"/>
    </row>
    <row r="272" spans="2:6" ht="15">
      <c r="B272" s="416"/>
      <c r="C272" s="416"/>
      <c r="D272" s="417"/>
      <c r="E272" s="193"/>
      <c r="F272" s="219"/>
    </row>
    <row r="273" spans="2:6" ht="15">
      <c r="B273" s="416"/>
      <c r="C273" s="416"/>
      <c r="D273" s="416"/>
      <c r="E273" s="193"/>
      <c r="F273" s="219"/>
    </row>
    <row r="274" spans="2:6" ht="15">
      <c r="B274" s="416"/>
      <c r="C274" s="416"/>
      <c r="D274" s="416"/>
      <c r="E274" s="193"/>
      <c r="F274" s="219"/>
    </row>
    <row r="275" spans="2:6" ht="15">
      <c r="B275" s="416"/>
      <c r="C275" s="416"/>
      <c r="D275" s="416"/>
      <c r="E275" s="193"/>
      <c r="F275" s="219"/>
    </row>
    <row r="276" spans="2:6" ht="15">
      <c r="B276" s="416"/>
      <c r="C276" s="416"/>
      <c r="D276" s="416"/>
      <c r="E276" s="193"/>
      <c r="F276" s="219"/>
    </row>
    <row r="277" spans="5:6" ht="15">
      <c r="E277" s="193"/>
      <c r="F277" s="219"/>
    </row>
    <row r="278" spans="5:6" ht="15">
      <c r="E278" s="193"/>
      <c r="F278" s="219"/>
    </row>
    <row r="279" spans="5:6" ht="15">
      <c r="E279" s="193"/>
      <c r="F279" s="219"/>
    </row>
    <row r="280" ht="15">
      <c r="E280" s="193"/>
    </row>
    <row r="281" ht="15">
      <c r="E281" s="193"/>
    </row>
    <row r="282" ht="15">
      <c r="E282" s="193"/>
    </row>
    <row r="283" ht="15">
      <c r="E283" s="193"/>
    </row>
    <row r="284" ht="15">
      <c r="E284" s="193"/>
    </row>
    <row r="285" ht="15">
      <c r="E285" s="193"/>
    </row>
    <row r="286" ht="15">
      <c r="E286" s="193"/>
    </row>
  </sheetData>
  <sheetProtection/>
  <mergeCells count="14">
    <mergeCell ref="B259:B260"/>
    <mergeCell ref="C259:C260"/>
    <mergeCell ref="D259:D260"/>
    <mergeCell ref="B174:D174"/>
    <mergeCell ref="B185:B187"/>
    <mergeCell ref="C185:C187"/>
    <mergeCell ref="D185:D187"/>
    <mergeCell ref="B175:D175"/>
    <mergeCell ref="B11:B13"/>
    <mergeCell ref="C11:C13"/>
    <mergeCell ref="D11:D13"/>
    <mergeCell ref="D167:D168"/>
    <mergeCell ref="B167:B168"/>
    <mergeCell ref="C167:C1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77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3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600" t="s">
        <v>100</v>
      </c>
      <c r="C5" s="600"/>
      <c r="D5" s="600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255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413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83" t="s">
        <v>95</v>
      </c>
      <c r="C12" s="584"/>
      <c r="D12" s="165"/>
      <c r="E12" s="589" t="s">
        <v>93</v>
      </c>
      <c r="F12" s="590"/>
      <c r="G12" s="591"/>
      <c r="H12" s="589" t="s">
        <v>94</v>
      </c>
      <c r="I12" s="590"/>
      <c r="J12" s="591"/>
      <c r="K12" s="589" t="s">
        <v>31</v>
      </c>
      <c r="L12" s="590"/>
      <c r="M12" s="591"/>
    </row>
    <row r="13" spans="2:13" ht="19.5" customHeight="1">
      <c r="B13" s="585"/>
      <c r="C13" s="586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2023</v>
      </c>
      <c r="C15" s="485"/>
      <c r="D15" s="495" t="s">
        <v>303</v>
      </c>
      <c r="E15" s="364">
        <v>0</v>
      </c>
      <c r="F15" s="362">
        <v>0</v>
      </c>
      <c r="G15" s="362">
        <f aca="true" t="shared" si="0" ref="G15:G35">+F15+E15</f>
        <v>0</v>
      </c>
      <c r="H15" s="364">
        <v>38728.21171</v>
      </c>
      <c r="I15" s="362">
        <v>3333.97711</v>
      </c>
      <c r="J15" s="363">
        <f aca="true" t="shared" si="1" ref="J15:J31">+H15+I15</f>
        <v>42062.18882</v>
      </c>
      <c r="K15" s="364">
        <f aca="true" t="shared" si="2" ref="K15:K31">+E15+H15</f>
        <v>38728.21171</v>
      </c>
      <c r="L15" s="362">
        <f aca="true" t="shared" si="3" ref="L15:L31">+F15+I15</f>
        <v>3333.97711</v>
      </c>
      <c r="M15" s="363">
        <f aca="true" t="shared" si="4" ref="M15:M31">+K15+L15</f>
        <v>42062.18882</v>
      </c>
      <c r="P15" s="153"/>
      <c r="X15" s="154"/>
    </row>
    <row r="16" spans="2:24" ht="15" customHeight="1">
      <c r="B16" s="484">
        <f aca="true" t="shared" si="5" ref="B16:B35">+B15+1</f>
        <v>2024</v>
      </c>
      <c r="C16" s="485"/>
      <c r="D16" s="167"/>
      <c r="E16" s="364">
        <v>4509.95068</v>
      </c>
      <c r="F16" s="362">
        <v>1252.0156</v>
      </c>
      <c r="G16" s="362">
        <f t="shared" si="0"/>
        <v>5761.96628</v>
      </c>
      <c r="H16" s="364">
        <v>170992.55835</v>
      </c>
      <c r="I16" s="362">
        <v>26294.43472</v>
      </c>
      <c r="J16" s="363">
        <f t="shared" si="1"/>
        <v>197286.99307</v>
      </c>
      <c r="K16" s="364">
        <f t="shared" si="2"/>
        <v>175502.50903000002</v>
      </c>
      <c r="L16" s="362">
        <f t="shared" si="3"/>
        <v>27546.45032</v>
      </c>
      <c r="M16" s="363">
        <f t="shared" si="4"/>
        <v>203048.95935000002</v>
      </c>
      <c r="P16" s="153"/>
      <c r="X16" s="154"/>
    </row>
    <row r="17" spans="2:24" ht="15" customHeight="1">
      <c r="B17" s="484">
        <f t="shared" si="5"/>
        <v>2025</v>
      </c>
      <c r="C17" s="485"/>
      <c r="D17" s="167"/>
      <c r="E17" s="364">
        <v>4509.95068</v>
      </c>
      <c r="F17" s="362">
        <v>956.09372</v>
      </c>
      <c r="G17" s="362">
        <f t="shared" si="0"/>
        <v>5466.0444</v>
      </c>
      <c r="H17" s="364">
        <v>97569.957</v>
      </c>
      <c r="I17" s="362">
        <v>20002.896</v>
      </c>
      <c r="J17" s="363">
        <f t="shared" si="1"/>
        <v>117572.853</v>
      </c>
      <c r="K17" s="364">
        <f t="shared" si="2"/>
        <v>102079.90767999999</v>
      </c>
      <c r="L17" s="362">
        <f t="shared" si="3"/>
        <v>20958.98972</v>
      </c>
      <c r="M17" s="363">
        <f t="shared" si="4"/>
        <v>123038.89739999999</v>
      </c>
      <c r="P17" s="153"/>
      <c r="X17" s="154"/>
    </row>
    <row r="18" spans="2:24" ht="15" customHeight="1">
      <c r="B18" s="484">
        <f t="shared" si="5"/>
        <v>2026</v>
      </c>
      <c r="C18" s="485"/>
      <c r="D18" s="167"/>
      <c r="E18" s="364">
        <v>4509.95068</v>
      </c>
      <c r="F18" s="362">
        <v>692.51939</v>
      </c>
      <c r="G18" s="362">
        <f t="shared" si="0"/>
        <v>5202.47007</v>
      </c>
      <c r="H18" s="364">
        <v>162298.64895</v>
      </c>
      <c r="I18" s="362">
        <v>17438.69239</v>
      </c>
      <c r="J18" s="363">
        <f t="shared" si="1"/>
        <v>179737.34134</v>
      </c>
      <c r="K18" s="364">
        <f t="shared" si="2"/>
        <v>166808.59963</v>
      </c>
      <c r="L18" s="362">
        <f t="shared" si="3"/>
        <v>18131.21178</v>
      </c>
      <c r="M18" s="363">
        <f t="shared" si="4"/>
        <v>184939.81141000002</v>
      </c>
      <c r="P18" s="153"/>
      <c r="X18" s="154"/>
    </row>
    <row r="19" spans="2:24" ht="15" customHeight="1">
      <c r="B19" s="484">
        <f t="shared" si="5"/>
        <v>2027</v>
      </c>
      <c r="C19" s="485"/>
      <c r="D19" s="167"/>
      <c r="E19" s="364">
        <v>4509.95068</v>
      </c>
      <c r="F19" s="362">
        <v>474.72209</v>
      </c>
      <c r="G19" s="362">
        <f t="shared" si="0"/>
        <v>4984.67277</v>
      </c>
      <c r="H19" s="364">
        <v>51109.80548</v>
      </c>
      <c r="I19" s="362">
        <v>8400.64182</v>
      </c>
      <c r="J19" s="363">
        <f t="shared" si="1"/>
        <v>59510.4473</v>
      </c>
      <c r="K19" s="364">
        <f t="shared" si="2"/>
        <v>55619.756160000004</v>
      </c>
      <c r="L19" s="362">
        <f t="shared" si="3"/>
        <v>8875.36391</v>
      </c>
      <c r="M19" s="363">
        <f t="shared" si="4"/>
        <v>64495.120070000004</v>
      </c>
      <c r="P19" s="153"/>
      <c r="X19" s="154"/>
    </row>
    <row r="20" spans="2:24" ht="15" customHeight="1">
      <c r="B20" s="484">
        <f t="shared" si="5"/>
        <v>2028</v>
      </c>
      <c r="C20" s="485"/>
      <c r="D20" s="167"/>
      <c r="E20" s="364">
        <v>4509.95068</v>
      </c>
      <c r="F20" s="362">
        <v>264.08716</v>
      </c>
      <c r="G20" s="362">
        <f t="shared" si="0"/>
        <v>4774.03784</v>
      </c>
      <c r="H20" s="364">
        <v>42472.8246</v>
      </c>
      <c r="I20" s="362">
        <v>6886.42295</v>
      </c>
      <c r="J20" s="363">
        <f t="shared" si="1"/>
        <v>49359.24755</v>
      </c>
      <c r="K20" s="364">
        <f t="shared" si="2"/>
        <v>46982.77528</v>
      </c>
      <c r="L20" s="362">
        <f t="shared" si="3"/>
        <v>7150.51011</v>
      </c>
      <c r="M20" s="363">
        <f t="shared" si="4"/>
        <v>54133.285390000005</v>
      </c>
      <c r="P20" s="153"/>
      <c r="X20" s="154"/>
    </row>
    <row r="21" spans="2:24" ht="15" customHeight="1">
      <c r="B21" s="484">
        <f t="shared" si="5"/>
        <v>2029</v>
      </c>
      <c r="C21" s="485"/>
      <c r="D21" s="167"/>
      <c r="E21" s="364">
        <v>2254.97498</v>
      </c>
      <c r="F21" s="362">
        <v>53.00097</v>
      </c>
      <c r="G21" s="362">
        <f t="shared" si="0"/>
        <v>2307.97595</v>
      </c>
      <c r="H21" s="364">
        <v>40949.41026</v>
      </c>
      <c r="I21" s="362">
        <v>5328.02988</v>
      </c>
      <c r="J21" s="363">
        <f t="shared" si="1"/>
        <v>46277.44014</v>
      </c>
      <c r="K21" s="364">
        <f t="shared" si="2"/>
        <v>43204.385239999996</v>
      </c>
      <c r="L21" s="362">
        <f t="shared" si="3"/>
        <v>5381.03085</v>
      </c>
      <c r="M21" s="363">
        <f t="shared" si="4"/>
        <v>48585.41609</v>
      </c>
      <c r="P21" s="153"/>
      <c r="X21" s="154"/>
    </row>
    <row r="22" spans="2:24" ht="15" customHeight="1">
      <c r="B22" s="484">
        <f t="shared" si="5"/>
        <v>2030</v>
      </c>
      <c r="C22" s="485"/>
      <c r="D22" s="167"/>
      <c r="E22" s="364">
        <v>0</v>
      </c>
      <c r="F22" s="362">
        <v>0</v>
      </c>
      <c r="G22" s="362">
        <f t="shared" si="0"/>
        <v>0</v>
      </c>
      <c r="H22" s="364">
        <v>31284.24135</v>
      </c>
      <c r="I22" s="362">
        <v>4164.70684</v>
      </c>
      <c r="J22" s="363">
        <f t="shared" si="1"/>
        <v>35448.94819</v>
      </c>
      <c r="K22" s="364">
        <f t="shared" si="2"/>
        <v>31284.24135</v>
      </c>
      <c r="L22" s="362">
        <f t="shared" si="3"/>
        <v>4164.70684</v>
      </c>
      <c r="M22" s="363">
        <f t="shared" si="4"/>
        <v>35448.94819</v>
      </c>
      <c r="P22" s="153"/>
      <c r="X22" s="154"/>
    </row>
    <row r="23" spans="2:24" ht="15" customHeight="1">
      <c r="B23" s="484">
        <f t="shared" si="5"/>
        <v>2031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28479.30275</v>
      </c>
      <c r="I23" s="362">
        <v>3112.92132</v>
      </c>
      <c r="J23" s="363">
        <f t="shared" si="1"/>
        <v>31592.22407</v>
      </c>
      <c r="K23" s="364">
        <f t="shared" si="2"/>
        <v>28479.30275</v>
      </c>
      <c r="L23" s="362">
        <f t="shared" si="3"/>
        <v>3112.92132</v>
      </c>
      <c r="M23" s="363">
        <f t="shared" si="4"/>
        <v>31592.22407</v>
      </c>
      <c r="P23" s="153"/>
      <c r="X23" s="154"/>
    </row>
    <row r="24" spans="2:24" ht="15" customHeight="1">
      <c r="B24" s="484">
        <f t="shared" si="5"/>
        <v>2032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26015.77799</v>
      </c>
      <c r="I24" s="362">
        <v>3967.07617</v>
      </c>
      <c r="J24" s="363">
        <f t="shared" si="1"/>
        <v>29982.85416</v>
      </c>
      <c r="K24" s="364">
        <f t="shared" si="2"/>
        <v>26015.77799</v>
      </c>
      <c r="L24" s="362">
        <f t="shared" si="3"/>
        <v>3967.07617</v>
      </c>
      <c r="M24" s="363">
        <f t="shared" si="4"/>
        <v>29982.85416</v>
      </c>
      <c r="P24" s="153"/>
      <c r="X24" s="154"/>
    </row>
    <row r="25" spans="2:24" ht="15" customHeight="1">
      <c r="B25" s="484">
        <f t="shared" si="5"/>
        <v>2033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11785.34179</v>
      </c>
      <c r="I25" s="362">
        <v>1155.21086</v>
      </c>
      <c r="J25" s="363">
        <f t="shared" si="1"/>
        <v>12940.55265</v>
      </c>
      <c r="K25" s="364">
        <f t="shared" si="2"/>
        <v>11785.34179</v>
      </c>
      <c r="L25" s="362">
        <f t="shared" si="3"/>
        <v>1155.21086</v>
      </c>
      <c r="M25" s="363">
        <f t="shared" si="4"/>
        <v>12940.55265</v>
      </c>
      <c r="P25" s="153"/>
      <c r="X25" s="154"/>
    </row>
    <row r="26" spans="2:24" ht="15" customHeight="1">
      <c r="B26" s="484">
        <f t="shared" si="5"/>
        <v>2034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9569.07107</v>
      </c>
      <c r="I26" s="362">
        <v>744.15967</v>
      </c>
      <c r="J26" s="363">
        <f t="shared" si="1"/>
        <v>10313.230739999999</v>
      </c>
      <c r="K26" s="364">
        <f t="shared" si="2"/>
        <v>9569.07107</v>
      </c>
      <c r="L26" s="362">
        <f t="shared" si="3"/>
        <v>744.15967</v>
      </c>
      <c r="M26" s="363">
        <f t="shared" si="4"/>
        <v>10313.230739999999</v>
      </c>
      <c r="P26" s="153"/>
      <c r="X26" s="154"/>
    </row>
    <row r="27" spans="2:24" ht="15" customHeight="1">
      <c r="B27" s="484">
        <f t="shared" si="5"/>
        <v>2035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9786.94671</v>
      </c>
      <c r="I27" s="362">
        <v>343.31543</v>
      </c>
      <c r="J27" s="363">
        <f t="shared" si="1"/>
        <v>10130.26214</v>
      </c>
      <c r="K27" s="364">
        <f t="shared" si="2"/>
        <v>9786.94671</v>
      </c>
      <c r="L27" s="362">
        <f t="shared" si="3"/>
        <v>343.31543</v>
      </c>
      <c r="M27" s="363">
        <f t="shared" si="4"/>
        <v>10130.26214</v>
      </c>
      <c r="P27" s="153"/>
      <c r="X27" s="154"/>
    </row>
    <row r="28" spans="2:24" ht="15" customHeight="1">
      <c r="B28" s="484">
        <f t="shared" si="5"/>
        <v>2036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1412.74477</v>
      </c>
      <c r="I28" s="362">
        <v>35.36242</v>
      </c>
      <c r="J28" s="363">
        <f t="shared" si="1"/>
        <v>1448.10719</v>
      </c>
      <c r="K28" s="364">
        <f t="shared" si="2"/>
        <v>1412.74477</v>
      </c>
      <c r="L28" s="362">
        <f t="shared" si="3"/>
        <v>35.36242</v>
      </c>
      <c r="M28" s="363">
        <f t="shared" si="4"/>
        <v>1448.10719</v>
      </c>
      <c r="P28" s="153"/>
      <c r="X28" s="154"/>
    </row>
    <row r="29" spans="2:24" ht="15" customHeight="1">
      <c r="B29" s="484">
        <f t="shared" si="5"/>
        <v>2037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492.31263</v>
      </c>
      <c r="I29" s="362">
        <v>21.97179</v>
      </c>
      <c r="J29" s="363">
        <f t="shared" si="1"/>
        <v>514.28442</v>
      </c>
      <c r="K29" s="364">
        <f t="shared" si="2"/>
        <v>492.31263</v>
      </c>
      <c r="L29" s="362">
        <f t="shared" si="3"/>
        <v>21.97179</v>
      </c>
      <c r="M29" s="363">
        <f t="shared" si="4"/>
        <v>514.28442</v>
      </c>
      <c r="P29" s="153"/>
      <c r="X29" s="154"/>
    </row>
    <row r="30" spans="2:24" ht="15" customHeight="1">
      <c r="B30" s="484">
        <f t="shared" si="5"/>
        <v>2038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450.49574</v>
      </c>
      <c r="I30" s="362">
        <v>16.11264</v>
      </c>
      <c r="J30" s="363">
        <f t="shared" si="1"/>
        <v>466.60838</v>
      </c>
      <c r="K30" s="364">
        <f t="shared" si="2"/>
        <v>450.49574</v>
      </c>
      <c r="L30" s="362">
        <f t="shared" si="3"/>
        <v>16.11264</v>
      </c>
      <c r="M30" s="363">
        <f t="shared" si="4"/>
        <v>466.60838</v>
      </c>
      <c r="P30" s="153"/>
      <c r="X30" s="154"/>
    </row>
    <row r="31" spans="2:24" ht="15" customHeight="1">
      <c r="B31" s="484">
        <f t="shared" si="5"/>
        <v>2039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355.80374</v>
      </c>
      <c r="I31" s="362">
        <v>10.2535</v>
      </c>
      <c r="J31" s="363">
        <f t="shared" si="1"/>
        <v>366.05724</v>
      </c>
      <c r="K31" s="364">
        <f t="shared" si="2"/>
        <v>355.80374</v>
      </c>
      <c r="L31" s="362">
        <f t="shared" si="3"/>
        <v>10.2535</v>
      </c>
      <c r="M31" s="363">
        <f t="shared" si="4"/>
        <v>366.05724</v>
      </c>
      <c r="P31" s="153"/>
      <c r="X31" s="154"/>
    </row>
    <row r="32" spans="2:24" ht="15" customHeight="1">
      <c r="B32" s="484">
        <f t="shared" si="5"/>
        <v>2040</v>
      </c>
      <c r="C32" s="485"/>
      <c r="D32" s="167"/>
      <c r="E32" s="364">
        <v>0</v>
      </c>
      <c r="F32" s="362">
        <v>0</v>
      </c>
      <c r="G32" s="362">
        <f>+F32+E32</f>
        <v>0</v>
      </c>
      <c r="H32" s="364">
        <v>324.79422</v>
      </c>
      <c r="I32" s="362">
        <v>4.39436</v>
      </c>
      <c r="J32" s="363">
        <f>+H32+I32</f>
        <v>329.18858</v>
      </c>
      <c r="K32" s="364">
        <f aca="true" t="shared" si="6" ref="K32:L35">+E32+H32</f>
        <v>324.79422</v>
      </c>
      <c r="L32" s="362">
        <f t="shared" si="6"/>
        <v>4.39436</v>
      </c>
      <c r="M32" s="363">
        <f>+K32+L32</f>
        <v>329.18858</v>
      </c>
      <c r="P32" s="153"/>
      <c r="X32" s="154"/>
    </row>
    <row r="33" spans="2:24" ht="15" customHeight="1">
      <c r="B33" s="484">
        <f t="shared" si="5"/>
        <v>2041</v>
      </c>
      <c r="C33" s="485"/>
      <c r="D33" s="167"/>
      <c r="E33" s="364">
        <v>0</v>
      </c>
      <c r="F33" s="362">
        <v>0</v>
      </c>
      <c r="G33" s="362">
        <f>+F33+E33</f>
        <v>0</v>
      </c>
      <c r="H33" s="364">
        <v>25.50876</v>
      </c>
      <c r="I33" s="362">
        <v>0</v>
      </c>
      <c r="J33" s="363">
        <f>+H33+I33</f>
        <v>25.50876</v>
      </c>
      <c r="K33" s="364">
        <f t="shared" si="6"/>
        <v>25.50876</v>
      </c>
      <c r="L33" s="362">
        <f t="shared" si="6"/>
        <v>0</v>
      </c>
      <c r="M33" s="363">
        <f>+K33+L33</f>
        <v>25.50876</v>
      </c>
      <c r="P33" s="153"/>
      <c r="X33" s="154"/>
    </row>
    <row r="34" spans="2:24" ht="15" customHeight="1">
      <c r="B34" s="484">
        <f t="shared" si="5"/>
        <v>2042</v>
      </c>
      <c r="C34" s="485"/>
      <c r="D34" s="167"/>
      <c r="E34" s="364">
        <v>0</v>
      </c>
      <c r="F34" s="362">
        <v>0</v>
      </c>
      <c r="G34" s="362">
        <f>+F34+E34</f>
        <v>0</v>
      </c>
      <c r="H34" s="364">
        <v>12.75438</v>
      </c>
      <c r="I34" s="362">
        <v>0</v>
      </c>
      <c r="J34" s="363">
        <f>+H34+I34</f>
        <v>12.75438</v>
      </c>
      <c r="K34" s="364">
        <f t="shared" si="6"/>
        <v>12.75438</v>
      </c>
      <c r="L34" s="362">
        <f t="shared" si="6"/>
        <v>0</v>
      </c>
      <c r="M34" s="363">
        <f>+K34+L34</f>
        <v>12.75438</v>
      </c>
      <c r="P34" s="153"/>
      <c r="X34" s="154"/>
    </row>
    <row r="35" spans="2:24" ht="15" customHeight="1">
      <c r="B35" s="484">
        <f t="shared" si="5"/>
        <v>2043</v>
      </c>
      <c r="C35" s="485"/>
      <c r="D35" s="167"/>
      <c r="E35" s="364">
        <v>0</v>
      </c>
      <c r="F35" s="362">
        <v>0</v>
      </c>
      <c r="G35" s="362">
        <f t="shared" si="0"/>
        <v>0</v>
      </c>
      <c r="H35" s="364">
        <v>2.12589</v>
      </c>
      <c r="I35" s="362">
        <v>0</v>
      </c>
      <c r="J35" s="363">
        <f>+H35+I35</f>
        <v>2.12589</v>
      </c>
      <c r="K35" s="364">
        <f t="shared" si="6"/>
        <v>2.12589</v>
      </c>
      <c r="L35" s="362">
        <f t="shared" si="6"/>
        <v>0</v>
      </c>
      <c r="M35" s="363">
        <f>+K35+L35</f>
        <v>2.12589</v>
      </c>
      <c r="P35" s="153"/>
      <c r="X35" s="154"/>
    </row>
    <row r="36" spans="2:13" ht="9.75" customHeight="1">
      <c r="B36" s="155"/>
      <c r="C36" s="156"/>
      <c r="D36" s="168"/>
      <c r="E36" s="368"/>
      <c r="F36" s="369"/>
      <c r="G36" s="370"/>
      <c r="H36" s="368"/>
      <c r="I36" s="369"/>
      <c r="J36" s="370"/>
      <c r="K36" s="368"/>
      <c r="L36" s="369"/>
      <c r="M36" s="370"/>
    </row>
    <row r="37" spans="2:13" ht="15" customHeight="1">
      <c r="B37" s="592" t="s">
        <v>14</v>
      </c>
      <c r="C37" s="593"/>
      <c r="D37" s="261"/>
      <c r="E37" s="596">
        <f aca="true" t="shared" si="7" ref="E37:M37">SUM(E15:E35)</f>
        <v>24804.72838</v>
      </c>
      <c r="F37" s="598">
        <f t="shared" si="7"/>
        <v>3692.4389300000003</v>
      </c>
      <c r="G37" s="587">
        <f t="shared" si="7"/>
        <v>28497.16731</v>
      </c>
      <c r="H37" s="596">
        <f t="shared" si="7"/>
        <v>724118.6381400002</v>
      </c>
      <c r="I37" s="598">
        <f t="shared" si="7"/>
        <v>101260.57987000003</v>
      </c>
      <c r="J37" s="587">
        <f t="shared" si="7"/>
        <v>825379.2180100001</v>
      </c>
      <c r="K37" s="596">
        <f t="shared" si="7"/>
        <v>748923.3665200002</v>
      </c>
      <c r="L37" s="598">
        <f t="shared" si="7"/>
        <v>104953.01880000002</v>
      </c>
      <c r="M37" s="587">
        <f t="shared" si="7"/>
        <v>853876.3853200001</v>
      </c>
    </row>
    <row r="38" spans="2:13" ht="15" customHeight="1">
      <c r="B38" s="594"/>
      <c r="C38" s="595"/>
      <c r="D38" s="262"/>
      <c r="E38" s="597"/>
      <c r="F38" s="599"/>
      <c r="G38" s="588"/>
      <c r="H38" s="597"/>
      <c r="I38" s="599"/>
      <c r="J38" s="588"/>
      <c r="K38" s="597"/>
      <c r="L38" s="599"/>
      <c r="M38" s="588"/>
    </row>
    <row r="39" ht="6.75" customHeight="1"/>
    <row r="40" spans="2:13" s="142" customFormat="1" ht="15" customHeight="1">
      <c r="B40" s="157" t="s">
        <v>115</v>
      </c>
      <c r="C40" s="158"/>
      <c r="D40" s="158"/>
      <c r="E40" s="427"/>
      <c r="F40" s="427"/>
      <c r="G40" s="427"/>
      <c r="H40" s="427"/>
      <c r="I40" s="427"/>
      <c r="J40" s="427"/>
      <c r="K40" s="144"/>
      <c r="L40" s="144"/>
      <c r="M40" s="144"/>
    </row>
    <row r="41" spans="2:13" s="142" customFormat="1" ht="15" customHeight="1">
      <c r="B41" s="157" t="s">
        <v>414</v>
      </c>
      <c r="C41" s="158"/>
      <c r="D41" s="158"/>
      <c r="E41" s="144"/>
      <c r="G41" s="144"/>
      <c r="H41" s="159"/>
      <c r="I41" s="160"/>
      <c r="J41" s="159"/>
      <c r="K41" s="189"/>
      <c r="L41" s="188"/>
      <c r="M41" s="144"/>
    </row>
    <row r="42" spans="2:13" s="142" customFormat="1" ht="15">
      <c r="B42" s="75" t="s">
        <v>415</v>
      </c>
      <c r="C42" s="158"/>
      <c r="D42" s="158"/>
      <c r="E42" s="144"/>
      <c r="G42" s="144"/>
      <c r="H42" s="169"/>
      <c r="I42" s="160"/>
      <c r="J42" s="159"/>
      <c r="K42" s="144"/>
      <c r="L42" s="144"/>
      <c r="M42" s="144"/>
    </row>
    <row r="43" spans="2:13" ht="15.75" customHeight="1">
      <c r="B43" s="426"/>
      <c r="C43" s="426"/>
      <c r="D43" s="426"/>
      <c r="E43" s="427"/>
      <c r="F43" s="427"/>
      <c r="G43" s="427"/>
      <c r="H43" s="427"/>
      <c r="I43" s="427"/>
      <c r="J43" s="427"/>
      <c r="K43" s="427"/>
      <c r="L43" s="427"/>
      <c r="M43" s="427"/>
    </row>
    <row r="44" spans="2:24" ht="15.75" customHeight="1">
      <c r="B44" s="426"/>
      <c r="C44" s="426"/>
      <c r="D44" s="426"/>
      <c r="E44" s="428"/>
      <c r="F44" s="429"/>
      <c r="G44" s="430"/>
      <c r="H44" s="428"/>
      <c r="I44" s="430"/>
      <c r="J44" s="430"/>
      <c r="K44" s="430"/>
      <c r="L44" s="430"/>
      <c r="M44" s="430"/>
      <c r="X44" s="162"/>
    </row>
    <row r="45" spans="2:24" ht="15.75" customHeight="1">
      <c r="B45" s="426"/>
      <c r="C45" s="426"/>
      <c r="D45" s="426"/>
      <c r="E45" s="431"/>
      <c r="F45" s="432"/>
      <c r="G45" s="433"/>
      <c r="H45" s="434"/>
      <c r="I45" s="434"/>
      <c r="J45" s="434"/>
      <c r="K45" s="431"/>
      <c r="L45" s="431"/>
      <c r="M45" s="435"/>
      <c r="Q45" s="210"/>
      <c r="X45" s="162"/>
    </row>
    <row r="46" spans="2:17" ht="15.75" customHeight="1">
      <c r="B46" s="426"/>
      <c r="C46" s="426"/>
      <c r="D46" s="426"/>
      <c r="E46" s="431"/>
      <c r="F46" s="432"/>
      <c r="G46" s="431"/>
      <c r="H46" s="434"/>
      <c r="I46" s="434"/>
      <c r="J46" s="434"/>
      <c r="K46" s="431"/>
      <c r="L46" s="433"/>
      <c r="M46" s="435"/>
      <c r="O46" s="215"/>
      <c r="Q46" s="210"/>
    </row>
    <row r="47" spans="2:17" ht="15.75" customHeight="1">
      <c r="B47" s="426"/>
      <c r="C47" s="426"/>
      <c r="D47" s="426"/>
      <c r="E47" s="431"/>
      <c r="F47" s="432"/>
      <c r="G47" s="431"/>
      <c r="H47" s="431"/>
      <c r="I47" s="436"/>
      <c r="J47" s="431"/>
      <c r="K47" s="431"/>
      <c r="L47" s="431"/>
      <c r="M47" s="437"/>
      <c r="O47" s="216"/>
      <c r="P47" s="216"/>
      <c r="Q47" s="210"/>
    </row>
    <row r="48" spans="2:17" ht="18.75">
      <c r="B48" s="133" t="s">
        <v>109</v>
      </c>
      <c r="C48" s="134"/>
      <c r="D48" s="134"/>
      <c r="M48" s="308"/>
      <c r="Q48" s="210"/>
    </row>
    <row r="49" spans="2:17" ht="19.5">
      <c r="B49" s="137" t="s">
        <v>255</v>
      </c>
      <c r="C49" s="138"/>
      <c r="D49" s="138"/>
      <c r="L49" s="75"/>
      <c r="M49" s="285"/>
      <c r="N49" s="315">
        <f>+Portada!I34</f>
        <v>3.739</v>
      </c>
      <c r="Q49" s="210"/>
    </row>
    <row r="50" spans="2:17" ht="18">
      <c r="B50" s="138" t="s">
        <v>78</v>
      </c>
      <c r="C50" s="136"/>
      <c r="D50" s="136"/>
      <c r="M50" s="263"/>
      <c r="Q50" s="210"/>
    </row>
    <row r="51" spans="2:17" ht="16.5">
      <c r="B51" s="140" t="s">
        <v>126</v>
      </c>
      <c r="C51" s="136"/>
      <c r="D51" s="136"/>
      <c r="L51" s="161"/>
      <c r="O51" s="217"/>
      <c r="Q51" s="210"/>
    </row>
    <row r="52" spans="2:4" ht="15.75">
      <c r="B52" s="136" t="str">
        <f>+B9</f>
        <v>Período: Desde diciembre 2023 al 2043</v>
      </c>
      <c r="C52" s="136"/>
      <c r="D52" s="136"/>
    </row>
    <row r="53" spans="2:13" ht="15.75">
      <c r="B53" s="143" t="s">
        <v>135</v>
      </c>
      <c r="C53" s="143"/>
      <c r="D53" s="143"/>
      <c r="E53" s="144"/>
      <c r="F53" s="142"/>
      <c r="G53" s="144"/>
      <c r="H53" s="144"/>
      <c r="I53" s="145"/>
      <c r="J53" s="144"/>
      <c r="K53" s="144"/>
      <c r="L53" s="144"/>
      <c r="M53" s="144"/>
    </row>
    <row r="54" ht="9.75" customHeight="1"/>
    <row r="55" spans="2:13" ht="19.5" customHeight="1">
      <c r="B55" s="583" t="s">
        <v>95</v>
      </c>
      <c r="C55" s="584"/>
      <c r="D55" s="165"/>
      <c r="E55" s="589" t="s">
        <v>93</v>
      </c>
      <c r="F55" s="590"/>
      <c r="G55" s="591"/>
      <c r="H55" s="589" t="s">
        <v>94</v>
      </c>
      <c r="I55" s="590"/>
      <c r="J55" s="591"/>
      <c r="K55" s="589" t="s">
        <v>31</v>
      </c>
      <c r="L55" s="590"/>
      <c r="M55" s="591"/>
    </row>
    <row r="56" spans="2:13" ht="19.5" customHeight="1">
      <c r="B56" s="585"/>
      <c r="C56" s="586"/>
      <c r="D56" s="166"/>
      <c r="E56" s="149" t="s">
        <v>76</v>
      </c>
      <c r="F56" s="147" t="s">
        <v>77</v>
      </c>
      <c r="G56" s="148" t="s">
        <v>31</v>
      </c>
      <c r="H56" s="149" t="s">
        <v>76</v>
      </c>
      <c r="I56" s="147" t="s">
        <v>77</v>
      </c>
      <c r="J56" s="148" t="s">
        <v>31</v>
      </c>
      <c r="K56" s="149" t="s">
        <v>76</v>
      </c>
      <c r="L56" s="147" t="s">
        <v>77</v>
      </c>
      <c r="M56" s="148" t="s">
        <v>31</v>
      </c>
    </row>
    <row r="57" spans="2:13" ht="9.75" customHeight="1">
      <c r="B57" s="150"/>
      <c r="C57" s="151"/>
      <c r="D57" s="152"/>
      <c r="E57" s="365"/>
      <c r="F57" s="366"/>
      <c r="G57" s="367"/>
      <c r="H57" s="365"/>
      <c r="I57" s="366"/>
      <c r="J57" s="367"/>
      <c r="K57" s="365"/>
      <c r="L57" s="366"/>
      <c r="M57" s="367"/>
    </row>
    <row r="58" spans="2:16" ht="15.75">
      <c r="B58" s="484">
        <v>2023</v>
      </c>
      <c r="C58" s="484" t="e">
        <f>+#REF!+1</f>
        <v>#REF!</v>
      </c>
      <c r="D58" s="495" t="s">
        <v>303</v>
      </c>
      <c r="E58" s="364">
        <f aca="true" t="shared" si="8" ref="E58:F78">ROUND(+E15*$N$49,5)</f>
        <v>0</v>
      </c>
      <c r="F58" s="362">
        <f t="shared" si="8"/>
        <v>0</v>
      </c>
      <c r="G58" s="363">
        <f aca="true" t="shared" si="9" ref="G58:G71">+F58+E58</f>
        <v>0</v>
      </c>
      <c r="H58" s="364">
        <f>ROUND(+H15*$N$49,5)</f>
        <v>144804.78358</v>
      </c>
      <c r="I58" s="362">
        <f>ROUND(+I15*$N$49,5)</f>
        <v>12465.74041</v>
      </c>
      <c r="J58" s="363">
        <f aca="true" t="shared" si="10" ref="J58:J74">+H58+I58</f>
        <v>157270.52399</v>
      </c>
      <c r="K58" s="364">
        <f aca="true" t="shared" si="11" ref="K58:K66">+E58+H58</f>
        <v>144804.78358</v>
      </c>
      <c r="L58" s="362">
        <f aca="true" t="shared" si="12" ref="L58:L66">+F58+I58</f>
        <v>12465.74041</v>
      </c>
      <c r="M58" s="363">
        <f aca="true" t="shared" si="13" ref="M58:M74">+K58+L58</f>
        <v>157270.52399</v>
      </c>
      <c r="P58" s="154"/>
    </row>
    <row r="59" spans="2:16" ht="15.75">
      <c r="B59" s="484">
        <f aca="true" t="shared" si="14" ref="B59:B78">+B58+1</f>
        <v>2024</v>
      </c>
      <c r="C59" s="484" t="e">
        <f aca="true" t="shared" si="15" ref="C59:C74">+C58+1</f>
        <v>#REF!</v>
      </c>
      <c r="D59" s="167"/>
      <c r="E59" s="364">
        <f t="shared" si="8"/>
        <v>16862.70559</v>
      </c>
      <c r="F59" s="362">
        <f t="shared" si="8"/>
        <v>4681.28633</v>
      </c>
      <c r="G59" s="363">
        <f t="shared" si="9"/>
        <v>21543.99192</v>
      </c>
      <c r="H59" s="364">
        <f aca="true" t="shared" si="16" ref="H59:H78">ROUND(+H16*$N$49,5)</f>
        <v>639341.17567</v>
      </c>
      <c r="I59" s="362">
        <f aca="true" t="shared" si="17" ref="I59:I78">ROUND(+I16*$N$49,5)</f>
        <v>98314.89142</v>
      </c>
      <c r="J59" s="363">
        <f t="shared" si="10"/>
        <v>737656.06709</v>
      </c>
      <c r="K59" s="364">
        <f t="shared" si="11"/>
        <v>656203.88126</v>
      </c>
      <c r="L59" s="362">
        <f t="shared" si="12"/>
        <v>102996.17775</v>
      </c>
      <c r="M59" s="363">
        <f t="shared" si="13"/>
        <v>759200.0590100001</v>
      </c>
      <c r="P59" s="154"/>
    </row>
    <row r="60" spans="2:16" ht="15.75">
      <c r="B60" s="484">
        <f t="shared" si="14"/>
        <v>2025</v>
      </c>
      <c r="C60" s="484" t="e">
        <f t="shared" si="15"/>
        <v>#REF!</v>
      </c>
      <c r="D60" s="167"/>
      <c r="E60" s="364">
        <f t="shared" si="8"/>
        <v>16862.70559</v>
      </c>
      <c r="F60" s="362">
        <f t="shared" si="8"/>
        <v>3574.83442</v>
      </c>
      <c r="G60" s="363">
        <f t="shared" si="9"/>
        <v>20437.54001</v>
      </c>
      <c r="H60" s="364">
        <f t="shared" si="16"/>
        <v>364814.06922</v>
      </c>
      <c r="I60" s="362">
        <f t="shared" si="17"/>
        <v>74790.82814</v>
      </c>
      <c r="J60" s="363">
        <f t="shared" si="10"/>
        <v>439604.89736</v>
      </c>
      <c r="K60" s="364">
        <f t="shared" si="11"/>
        <v>381676.77481000003</v>
      </c>
      <c r="L60" s="362">
        <f t="shared" si="12"/>
        <v>78365.66256</v>
      </c>
      <c r="M60" s="363">
        <f t="shared" si="13"/>
        <v>460042.43737000006</v>
      </c>
      <c r="P60" s="154"/>
    </row>
    <row r="61" spans="2:16" ht="15.75">
      <c r="B61" s="484">
        <f t="shared" si="14"/>
        <v>2026</v>
      </c>
      <c r="C61" s="484" t="e">
        <f t="shared" si="15"/>
        <v>#REF!</v>
      </c>
      <c r="D61" s="167"/>
      <c r="E61" s="364">
        <f t="shared" si="8"/>
        <v>16862.70559</v>
      </c>
      <c r="F61" s="362">
        <f t="shared" si="8"/>
        <v>2589.33</v>
      </c>
      <c r="G61" s="363">
        <f t="shared" si="9"/>
        <v>19452.03559</v>
      </c>
      <c r="H61" s="364">
        <f t="shared" si="16"/>
        <v>606834.64842</v>
      </c>
      <c r="I61" s="362">
        <f t="shared" si="17"/>
        <v>65203.27085</v>
      </c>
      <c r="J61" s="363">
        <f t="shared" si="10"/>
        <v>672037.91927</v>
      </c>
      <c r="K61" s="364">
        <f t="shared" si="11"/>
        <v>623697.35401</v>
      </c>
      <c r="L61" s="362">
        <f t="shared" si="12"/>
        <v>67792.60085</v>
      </c>
      <c r="M61" s="363">
        <f t="shared" si="13"/>
        <v>691489.95486</v>
      </c>
      <c r="P61" s="154"/>
    </row>
    <row r="62" spans="2:16" ht="15.75">
      <c r="B62" s="484">
        <f t="shared" si="14"/>
        <v>2027</v>
      </c>
      <c r="C62" s="484" t="e">
        <f t="shared" si="15"/>
        <v>#REF!</v>
      </c>
      <c r="D62" s="167"/>
      <c r="E62" s="364">
        <f t="shared" si="8"/>
        <v>16862.70559</v>
      </c>
      <c r="F62" s="362">
        <f t="shared" si="8"/>
        <v>1774.98589</v>
      </c>
      <c r="G62" s="363">
        <f t="shared" si="9"/>
        <v>18637.69148</v>
      </c>
      <c r="H62" s="364">
        <f t="shared" si="16"/>
        <v>191099.56269</v>
      </c>
      <c r="I62" s="362">
        <f t="shared" si="17"/>
        <v>31409.99976</v>
      </c>
      <c r="J62" s="363">
        <f t="shared" si="10"/>
        <v>222509.56245</v>
      </c>
      <c r="K62" s="364">
        <f t="shared" si="11"/>
        <v>207962.26828</v>
      </c>
      <c r="L62" s="362">
        <f t="shared" si="12"/>
        <v>33184.98565</v>
      </c>
      <c r="M62" s="363">
        <f t="shared" si="13"/>
        <v>241147.25393</v>
      </c>
      <c r="P62" s="154"/>
    </row>
    <row r="63" spans="2:16" ht="15.75">
      <c r="B63" s="484">
        <f t="shared" si="14"/>
        <v>2028</v>
      </c>
      <c r="C63" s="484" t="e">
        <f t="shared" si="15"/>
        <v>#REF!</v>
      </c>
      <c r="D63" s="167"/>
      <c r="E63" s="364">
        <f t="shared" si="8"/>
        <v>16862.70559</v>
      </c>
      <c r="F63" s="362">
        <f t="shared" si="8"/>
        <v>987.42189</v>
      </c>
      <c r="G63" s="363">
        <f t="shared" si="9"/>
        <v>17850.127480000003</v>
      </c>
      <c r="H63" s="364">
        <f t="shared" si="16"/>
        <v>158805.89118</v>
      </c>
      <c r="I63" s="362">
        <f t="shared" si="17"/>
        <v>25748.33541</v>
      </c>
      <c r="J63" s="363">
        <f t="shared" si="10"/>
        <v>184554.22659</v>
      </c>
      <c r="K63" s="364">
        <f t="shared" si="11"/>
        <v>175668.59677</v>
      </c>
      <c r="L63" s="362">
        <f t="shared" si="12"/>
        <v>26735.7573</v>
      </c>
      <c r="M63" s="363">
        <f t="shared" si="13"/>
        <v>202404.35407</v>
      </c>
      <c r="P63" s="154"/>
    </row>
    <row r="64" spans="2:16" ht="15.75">
      <c r="B64" s="484">
        <f t="shared" si="14"/>
        <v>2029</v>
      </c>
      <c r="C64" s="484" t="e">
        <f t="shared" si="15"/>
        <v>#REF!</v>
      </c>
      <c r="D64" s="167"/>
      <c r="E64" s="364">
        <f t="shared" si="8"/>
        <v>8431.35145</v>
      </c>
      <c r="F64" s="362">
        <f t="shared" si="8"/>
        <v>198.17063</v>
      </c>
      <c r="G64" s="363">
        <f>+F64+E64</f>
        <v>8629.52208</v>
      </c>
      <c r="H64" s="364">
        <f t="shared" si="16"/>
        <v>153109.84496</v>
      </c>
      <c r="I64" s="362">
        <f t="shared" si="17"/>
        <v>19921.50372</v>
      </c>
      <c r="J64" s="363">
        <f t="shared" si="10"/>
        <v>173031.34868</v>
      </c>
      <c r="K64" s="364">
        <f t="shared" si="11"/>
        <v>161541.19640999998</v>
      </c>
      <c r="L64" s="362">
        <f t="shared" si="12"/>
        <v>20119.67435</v>
      </c>
      <c r="M64" s="363">
        <f t="shared" si="13"/>
        <v>181660.87075999996</v>
      </c>
      <c r="P64" s="154"/>
    </row>
    <row r="65" spans="2:16" ht="15.75">
      <c r="B65" s="484">
        <f t="shared" si="14"/>
        <v>2030</v>
      </c>
      <c r="C65" s="484" t="e">
        <f t="shared" si="15"/>
        <v>#REF!</v>
      </c>
      <c r="D65" s="167"/>
      <c r="E65" s="364">
        <f t="shared" si="8"/>
        <v>0</v>
      </c>
      <c r="F65" s="362">
        <f t="shared" si="8"/>
        <v>0</v>
      </c>
      <c r="G65" s="363">
        <f t="shared" si="9"/>
        <v>0</v>
      </c>
      <c r="H65" s="364">
        <f t="shared" si="16"/>
        <v>116971.77841</v>
      </c>
      <c r="I65" s="362">
        <f t="shared" si="17"/>
        <v>15571.83887</v>
      </c>
      <c r="J65" s="363">
        <f t="shared" si="10"/>
        <v>132543.61728</v>
      </c>
      <c r="K65" s="364">
        <f t="shared" si="11"/>
        <v>116971.77841</v>
      </c>
      <c r="L65" s="362">
        <f t="shared" si="12"/>
        <v>15571.83887</v>
      </c>
      <c r="M65" s="363">
        <f t="shared" si="13"/>
        <v>132543.61728</v>
      </c>
      <c r="P65" s="154"/>
    </row>
    <row r="66" spans="2:16" ht="15.75">
      <c r="B66" s="484">
        <f t="shared" si="14"/>
        <v>2031</v>
      </c>
      <c r="C66" s="484" t="e">
        <f t="shared" si="15"/>
        <v>#REF!</v>
      </c>
      <c r="D66" s="167"/>
      <c r="E66" s="364">
        <f t="shared" si="8"/>
        <v>0</v>
      </c>
      <c r="F66" s="362">
        <f t="shared" si="8"/>
        <v>0</v>
      </c>
      <c r="G66" s="363">
        <f t="shared" si="9"/>
        <v>0</v>
      </c>
      <c r="H66" s="364">
        <f t="shared" si="16"/>
        <v>106484.11298</v>
      </c>
      <c r="I66" s="362">
        <f t="shared" si="17"/>
        <v>11639.21282</v>
      </c>
      <c r="J66" s="363">
        <f t="shared" si="10"/>
        <v>118123.3258</v>
      </c>
      <c r="K66" s="364">
        <f t="shared" si="11"/>
        <v>106484.11298</v>
      </c>
      <c r="L66" s="362">
        <f t="shared" si="12"/>
        <v>11639.21282</v>
      </c>
      <c r="M66" s="363">
        <f t="shared" si="13"/>
        <v>118123.3258</v>
      </c>
      <c r="P66" s="154"/>
    </row>
    <row r="67" spans="2:16" ht="15.75">
      <c r="B67" s="484">
        <f t="shared" si="14"/>
        <v>2032</v>
      </c>
      <c r="C67" s="484" t="e">
        <f t="shared" si="15"/>
        <v>#REF!</v>
      </c>
      <c r="D67" s="167"/>
      <c r="E67" s="364">
        <f t="shared" si="8"/>
        <v>0</v>
      </c>
      <c r="F67" s="362">
        <f t="shared" si="8"/>
        <v>0</v>
      </c>
      <c r="G67" s="363">
        <f t="shared" si="9"/>
        <v>0</v>
      </c>
      <c r="H67" s="364">
        <f t="shared" si="16"/>
        <v>97272.9939</v>
      </c>
      <c r="I67" s="362">
        <f t="shared" si="17"/>
        <v>14832.8978</v>
      </c>
      <c r="J67" s="363">
        <f t="shared" si="10"/>
        <v>112105.89170000001</v>
      </c>
      <c r="K67" s="364">
        <f aca="true" t="shared" si="18" ref="K67:K74">+E67+H67</f>
        <v>97272.9939</v>
      </c>
      <c r="L67" s="362">
        <f aca="true" t="shared" si="19" ref="L67:L74">+F67+I67</f>
        <v>14832.8978</v>
      </c>
      <c r="M67" s="363">
        <f t="shared" si="13"/>
        <v>112105.89170000001</v>
      </c>
      <c r="P67" s="154"/>
    </row>
    <row r="68" spans="2:16" ht="15.75">
      <c r="B68" s="484">
        <f t="shared" si="14"/>
        <v>2033</v>
      </c>
      <c r="C68" s="484" t="e">
        <f t="shared" si="15"/>
        <v>#REF!</v>
      </c>
      <c r="D68" s="167"/>
      <c r="E68" s="364">
        <f t="shared" si="8"/>
        <v>0</v>
      </c>
      <c r="F68" s="362">
        <f t="shared" si="8"/>
        <v>0</v>
      </c>
      <c r="G68" s="363">
        <f t="shared" si="9"/>
        <v>0</v>
      </c>
      <c r="H68" s="364">
        <f t="shared" si="16"/>
        <v>44065.39295</v>
      </c>
      <c r="I68" s="362">
        <f t="shared" si="17"/>
        <v>4319.33341</v>
      </c>
      <c r="J68" s="363">
        <f t="shared" si="10"/>
        <v>48384.72636</v>
      </c>
      <c r="K68" s="364">
        <f t="shared" si="18"/>
        <v>44065.39295</v>
      </c>
      <c r="L68" s="362">
        <f t="shared" si="19"/>
        <v>4319.33341</v>
      </c>
      <c r="M68" s="363">
        <f t="shared" si="13"/>
        <v>48384.72636</v>
      </c>
      <c r="P68" s="154"/>
    </row>
    <row r="69" spans="2:16" ht="15.75">
      <c r="B69" s="484">
        <f t="shared" si="14"/>
        <v>2034</v>
      </c>
      <c r="C69" s="484" t="e">
        <f t="shared" si="15"/>
        <v>#REF!</v>
      </c>
      <c r="D69" s="167"/>
      <c r="E69" s="364">
        <f t="shared" si="8"/>
        <v>0</v>
      </c>
      <c r="F69" s="362">
        <f t="shared" si="8"/>
        <v>0</v>
      </c>
      <c r="G69" s="363">
        <f t="shared" si="9"/>
        <v>0</v>
      </c>
      <c r="H69" s="364">
        <f t="shared" si="16"/>
        <v>35778.75673</v>
      </c>
      <c r="I69" s="362">
        <f t="shared" si="17"/>
        <v>2782.41301</v>
      </c>
      <c r="J69" s="363">
        <f t="shared" si="10"/>
        <v>38561.16974</v>
      </c>
      <c r="K69" s="364">
        <f t="shared" si="18"/>
        <v>35778.75673</v>
      </c>
      <c r="L69" s="362">
        <f t="shared" si="19"/>
        <v>2782.41301</v>
      </c>
      <c r="M69" s="363">
        <f t="shared" si="13"/>
        <v>38561.16974</v>
      </c>
      <c r="P69" s="154"/>
    </row>
    <row r="70" spans="2:16" ht="15.75">
      <c r="B70" s="484">
        <f t="shared" si="14"/>
        <v>2035</v>
      </c>
      <c r="C70" s="484" t="e">
        <f t="shared" si="15"/>
        <v>#REF!</v>
      </c>
      <c r="D70" s="167"/>
      <c r="E70" s="364">
        <f t="shared" si="8"/>
        <v>0</v>
      </c>
      <c r="F70" s="362">
        <f t="shared" si="8"/>
        <v>0</v>
      </c>
      <c r="G70" s="363">
        <f t="shared" si="9"/>
        <v>0</v>
      </c>
      <c r="H70" s="364">
        <f t="shared" si="16"/>
        <v>36593.39375</v>
      </c>
      <c r="I70" s="362">
        <f t="shared" si="17"/>
        <v>1283.65639</v>
      </c>
      <c r="J70" s="363">
        <f t="shared" si="10"/>
        <v>37877.05014000001</v>
      </c>
      <c r="K70" s="364">
        <f t="shared" si="18"/>
        <v>36593.39375</v>
      </c>
      <c r="L70" s="362">
        <f t="shared" si="19"/>
        <v>1283.65639</v>
      </c>
      <c r="M70" s="363">
        <f t="shared" si="13"/>
        <v>37877.05014000001</v>
      </c>
      <c r="P70" s="154"/>
    </row>
    <row r="71" spans="2:16" ht="15.75">
      <c r="B71" s="484">
        <f t="shared" si="14"/>
        <v>2036</v>
      </c>
      <c r="C71" s="484" t="e">
        <f t="shared" si="15"/>
        <v>#REF!</v>
      </c>
      <c r="D71" s="167"/>
      <c r="E71" s="364">
        <f t="shared" si="8"/>
        <v>0</v>
      </c>
      <c r="F71" s="362">
        <f t="shared" si="8"/>
        <v>0</v>
      </c>
      <c r="G71" s="363">
        <f t="shared" si="9"/>
        <v>0</v>
      </c>
      <c r="H71" s="364">
        <f t="shared" si="16"/>
        <v>5282.2527</v>
      </c>
      <c r="I71" s="362">
        <f t="shared" si="17"/>
        <v>132.22009</v>
      </c>
      <c r="J71" s="363">
        <f t="shared" si="10"/>
        <v>5414.47279</v>
      </c>
      <c r="K71" s="364">
        <f t="shared" si="18"/>
        <v>5282.2527</v>
      </c>
      <c r="L71" s="362">
        <f t="shared" si="19"/>
        <v>132.22009</v>
      </c>
      <c r="M71" s="363">
        <f t="shared" si="13"/>
        <v>5414.47279</v>
      </c>
      <c r="P71" s="154"/>
    </row>
    <row r="72" spans="2:16" ht="15.75">
      <c r="B72" s="484">
        <f t="shared" si="14"/>
        <v>2037</v>
      </c>
      <c r="C72" s="484" t="e">
        <f t="shared" si="15"/>
        <v>#REF!</v>
      </c>
      <c r="D72" s="167"/>
      <c r="E72" s="364">
        <f t="shared" si="8"/>
        <v>0</v>
      </c>
      <c r="F72" s="362">
        <f t="shared" si="8"/>
        <v>0</v>
      </c>
      <c r="G72" s="363">
        <f aca="true" t="shared" si="20" ref="G72:G78">+F72+E72</f>
        <v>0</v>
      </c>
      <c r="H72" s="364">
        <f t="shared" si="16"/>
        <v>1840.75692</v>
      </c>
      <c r="I72" s="362">
        <f t="shared" si="17"/>
        <v>82.15252</v>
      </c>
      <c r="J72" s="363">
        <f t="shared" si="10"/>
        <v>1922.9094400000001</v>
      </c>
      <c r="K72" s="364">
        <f t="shared" si="18"/>
        <v>1840.75692</v>
      </c>
      <c r="L72" s="362">
        <f t="shared" si="19"/>
        <v>82.15252</v>
      </c>
      <c r="M72" s="363">
        <f t="shared" si="13"/>
        <v>1922.9094400000001</v>
      </c>
      <c r="P72" s="154"/>
    </row>
    <row r="73" spans="2:16" ht="15.75">
      <c r="B73" s="484">
        <f t="shared" si="14"/>
        <v>2038</v>
      </c>
      <c r="C73" s="484" t="e">
        <f t="shared" si="15"/>
        <v>#REF!</v>
      </c>
      <c r="D73" s="167"/>
      <c r="E73" s="364">
        <f t="shared" si="8"/>
        <v>0</v>
      </c>
      <c r="F73" s="362">
        <f t="shared" si="8"/>
        <v>0</v>
      </c>
      <c r="G73" s="363">
        <f t="shared" si="20"/>
        <v>0</v>
      </c>
      <c r="H73" s="364">
        <f t="shared" si="16"/>
        <v>1684.40357</v>
      </c>
      <c r="I73" s="362">
        <f t="shared" si="17"/>
        <v>60.24516</v>
      </c>
      <c r="J73" s="363">
        <f t="shared" si="10"/>
        <v>1744.64873</v>
      </c>
      <c r="K73" s="364">
        <f t="shared" si="18"/>
        <v>1684.40357</v>
      </c>
      <c r="L73" s="362">
        <f t="shared" si="19"/>
        <v>60.24516</v>
      </c>
      <c r="M73" s="363">
        <f t="shared" si="13"/>
        <v>1744.64873</v>
      </c>
      <c r="P73" s="154"/>
    </row>
    <row r="74" spans="2:16" ht="15.75">
      <c r="B74" s="484">
        <f t="shared" si="14"/>
        <v>2039</v>
      </c>
      <c r="C74" s="484" t="e">
        <f t="shared" si="15"/>
        <v>#REF!</v>
      </c>
      <c r="D74" s="167"/>
      <c r="E74" s="364">
        <f t="shared" si="8"/>
        <v>0</v>
      </c>
      <c r="F74" s="362">
        <f t="shared" si="8"/>
        <v>0</v>
      </c>
      <c r="G74" s="363">
        <f t="shared" si="20"/>
        <v>0</v>
      </c>
      <c r="H74" s="364">
        <f t="shared" si="16"/>
        <v>1330.35018</v>
      </c>
      <c r="I74" s="362">
        <f t="shared" si="17"/>
        <v>38.33784</v>
      </c>
      <c r="J74" s="363">
        <f t="shared" si="10"/>
        <v>1368.6880199999998</v>
      </c>
      <c r="K74" s="364">
        <f t="shared" si="18"/>
        <v>1330.35018</v>
      </c>
      <c r="L74" s="362">
        <f t="shared" si="19"/>
        <v>38.33784</v>
      </c>
      <c r="M74" s="363">
        <f t="shared" si="13"/>
        <v>1368.6880199999998</v>
      </c>
      <c r="P74" s="154"/>
    </row>
    <row r="75" spans="2:16" ht="15.75">
      <c r="B75" s="484">
        <f t="shared" si="14"/>
        <v>2040</v>
      </c>
      <c r="C75" s="484"/>
      <c r="D75" s="167"/>
      <c r="E75" s="364">
        <f t="shared" si="8"/>
        <v>0</v>
      </c>
      <c r="F75" s="362">
        <f t="shared" si="8"/>
        <v>0</v>
      </c>
      <c r="G75" s="363">
        <f t="shared" si="20"/>
        <v>0</v>
      </c>
      <c r="H75" s="364">
        <f t="shared" si="16"/>
        <v>1214.40559</v>
      </c>
      <c r="I75" s="362">
        <f t="shared" si="17"/>
        <v>16.43051</v>
      </c>
      <c r="J75" s="363">
        <f>+H75+I75</f>
        <v>1230.8361</v>
      </c>
      <c r="K75" s="364">
        <f aca="true" t="shared" si="21" ref="K75:L78">+E75+H75</f>
        <v>1214.40559</v>
      </c>
      <c r="L75" s="362">
        <f t="shared" si="21"/>
        <v>16.43051</v>
      </c>
      <c r="M75" s="363">
        <f>+K75+L75</f>
        <v>1230.8361</v>
      </c>
      <c r="P75" s="154"/>
    </row>
    <row r="76" spans="2:16" ht="15.75">
      <c r="B76" s="484">
        <f t="shared" si="14"/>
        <v>2041</v>
      </c>
      <c r="C76" s="484"/>
      <c r="D76" s="167"/>
      <c r="E76" s="364">
        <f t="shared" si="8"/>
        <v>0</v>
      </c>
      <c r="F76" s="362">
        <f t="shared" si="8"/>
        <v>0</v>
      </c>
      <c r="G76" s="363">
        <f t="shared" si="20"/>
        <v>0</v>
      </c>
      <c r="H76" s="364">
        <f t="shared" si="16"/>
        <v>95.37725</v>
      </c>
      <c r="I76" s="362">
        <f t="shared" si="17"/>
        <v>0</v>
      </c>
      <c r="J76" s="363">
        <f>+H76+I76</f>
        <v>95.37725</v>
      </c>
      <c r="K76" s="364">
        <f t="shared" si="21"/>
        <v>95.37725</v>
      </c>
      <c r="L76" s="362">
        <f t="shared" si="21"/>
        <v>0</v>
      </c>
      <c r="M76" s="363">
        <f>+K76+L76</f>
        <v>95.37725</v>
      </c>
      <c r="P76" s="154"/>
    </row>
    <row r="77" spans="2:16" ht="15.75">
      <c r="B77" s="484">
        <f t="shared" si="14"/>
        <v>2042</v>
      </c>
      <c r="C77" s="484"/>
      <c r="D77" s="167"/>
      <c r="E77" s="364">
        <f t="shared" si="8"/>
        <v>0</v>
      </c>
      <c r="F77" s="362">
        <f t="shared" si="8"/>
        <v>0</v>
      </c>
      <c r="G77" s="363">
        <f t="shared" si="20"/>
        <v>0</v>
      </c>
      <c r="H77" s="364">
        <f t="shared" si="16"/>
        <v>47.68863</v>
      </c>
      <c r="I77" s="362">
        <f t="shared" si="17"/>
        <v>0</v>
      </c>
      <c r="J77" s="363">
        <f>+H77+I77</f>
        <v>47.68863</v>
      </c>
      <c r="K77" s="364">
        <f t="shared" si="21"/>
        <v>47.68863</v>
      </c>
      <c r="L77" s="362">
        <f t="shared" si="21"/>
        <v>0</v>
      </c>
      <c r="M77" s="363">
        <f>+K77+L77</f>
        <v>47.68863</v>
      </c>
      <c r="P77" s="154"/>
    </row>
    <row r="78" spans="2:16" ht="15.75">
      <c r="B78" s="484">
        <f t="shared" si="14"/>
        <v>2043</v>
      </c>
      <c r="C78" s="484"/>
      <c r="D78" s="167"/>
      <c r="E78" s="364">
        <f t="shared" si="8"/>
        <v>0</v>
      </c>
      <c r="F78" s="362">
        <f t="shared" si="8"/>
        <v>0</v>
      </c>
      <c r="G78" s="363">
        <f t="shared" si="20"/>
        <v>0</v>
      </c>
      <c r="H78" s="364">
        <f t="shared" si="16"/>
        <v>7.9487</v>
      </c>
      <c r="I78" s="362">
        <f t="shared" si="17"/>
        <v>0</v>
      </c>
      <c r="J78" s="363">
        <f>+H78+I78</f>
        <v>7.9487</v>
      </c>
      <c r="K78" s="364">
        <f t="shared" si="21"/>
        <v>7.9487</v>
      </c>
      <c r="L78" s="362">
        <f t="shared" si="21"/>
        <v>0</v>
      </c>
      <c r="M78" s="363">
        <f>+K78+L78</f>
        <v>7.9487</v>
      </c>
      <c r="P78" s="154"/>
    </row>
    <row r="79" spans="2:16" ht="8.25" customHeight="1">
      <c r="B79" s="155"/>
      <c r="C79" s="156"/>
      <c r="D79" s="168"/>
      <c r="E79" s="368"/>
      <c r="F79" s="369"/>
      <c r="G79" s="370"/>
      <c r="H79" s="368"/>
      <c r="I79" s="369"/>
      <c r="J79" s="370"/>
      <c r="K79" s="368"/>
      <c r="L79" s="369"/>
      <c r="M79" s="370"/>
      <c r="P79" s="154"/>
    </row>
    <row r="80" spans="2:16" ht="15" customHeight="1">
      <c r="B80" s="592" t="s">
        <v>14</v>
      </c>
      <c r="C80" s="593"/>
      <c r="D80" s="163"/>
      <c r="E80" s="596">
        <f aca="true" t="shared" si="22" ref="E80:M80">SUM(E58:E78)</f>
        <v>92744.8794</v>
      </c>
      <c r="F80" s="598">
        <f t="shared" si="22"/>
        <v>13806.02916</v>
      </c>
      <c r="G80" s="587">
        <f t="shared" si="22"/>
        <v>106550.90855999998</v>
      </c>
      <c r="H80" s="596">
        <f t="shared" si="22"/>
        <v>2707479.5879800003</v>
      </c>
      <c r="I80" s="598">
        <f t="shared" si="22"/>
        <v>378613.30812999996</v>
      </c>
      <c r="J80" s="587">
        <f t="shared" si="22"/>
        <v>3086092.89611</v>
      </c>
      <c r="K80" s="596">
        <f t="shared" si="22"/>
        <v>2800224.4673800003</v>
      </c>
      <c r="L80" s="598">
        <f t="shared" si="22"/>
        <v>392419.33729</v>
      </c>
      <c r="M80" s="587">
        <f t="shared" si="22"/>
        <v>3192643.80467</v>
      </c>
      <c r="P80" s="154"/>
    </row>
    <row r="81" spans="2:16" ht="15" customHeight="1">
      <c r="B81" s="594"/>
      <c r="C81" s="595"/>
      <c r="D81" s="164"/>
      <c r="E81" s="597"/>
      <c r="F81" s="599"/>
      <c r="G81" s="588"/>
      <c r="H81" s="597"/>
      <c r="I81" s="599"/>
      <c r="J81" s="588"/>
      <c r="K81" s="597"/>
      <c r="L81" s="599"/>
      <c r="M81" s="588"/>
      <c r="P81" s="154"/>
    </row>
    <row r="82" ht="6.75" customHeight="1"/>
    <row r="83" spans="2:13" ht="15.75">
      <c r="B83" s="157" t="s">
        <v>115</v>
      </c>
      <c r="C83" s="158"/>
      <c r="D83" s="158"/>
      <c r="E83" s="144"/>
      <c r="F83" s="142"/>
      <c r="G83" s="144"/>
      <c r="H83" s="159"/>
      <c r="I83" s="145"/>
      <c r="J83" s="144"/>
      <c r="K83" s="144"/>
      <c r="L83" s="144"/>
      <c r="M83" s="144"/>
    </row>
    <row r="84" spans="2:13" ht="15">
      <c r="B84" s="157" t="s">
        <v>414</v>
      </c>
      <c r="C84" s="158"/>
      <c r="D84" s="158"/>
      <c r="E84" s="144"/>
      <c r="F84" s="142"/>
      <c r="G84" s="144"/>
      <c r="H84" s="159"/>
      <c r="I84" s="145"/>
      <c r="J84" s="144"/>
      <c r="K84" s="144"/>
      <c r="L84" s="144"/>
      <c r="M84" s="144"/>
    </row>
    <row r="85" spans="2:8" ht="15">
      <c r="B85" s="75" t="s">
        <v>415</v>
      </c>
      <c r="C85" s="158"/>
      <c r="D85" s="158"/>
      <c r="E85" s="144"/>
      <c r="F85" s="142"/>
      <c r="G85" s="144"/>
      <c r="H85" s="169"/>
    </row>
    <row r="86" spans="2:14" ht="15">
      <c r="B86" s="426"/>
      <c r="C86" s="424"/>
      <c r="D86" s="424"/>
      <c r="E86" s="438"/>
      <c r="F86" s="437"/>
      <c r="G86" s="437"/>
      <c r="H86" s="437"/>
      <c r="I86" s="437"/>
      <c r="J86" s="437"/>
      <c r="K86" s="437"/>
      <c r="L86" s="437"/>
      <c r="M86" s="437"/>
      <c r="N86" s="424"/>
    </row>
    <row r="87" spans="2:14" ht="15">
      <c r="B87" s="424"/>
      <c r="C87" s="424"/>
      <c r="D87" s="424"/>
      <c r="E87" s="439"/>
      <c r="F87" s="179"/>
      <c r="G87" s="179"/>
      <c r="H87" s="179"/>
      <c r="I87" s="179"/>
      <c r="J87" s="179"/>
      <c r="K87" s="179"/>
      <c r="L87" s="179"/>
      <c r="M87" s="179"/>
      <c r="N87" s="424"/>
    </row>
    <row r="88" spans="2:14" ht="15">
      <c r="B88" s="424"/>
      <c r="C88" s="424"/>
      <c r="D88" s="424"/>
      <c r="E88" s="440"/>
      <c r="F88" s="437"/>
      <c r="G88" s="437"/>
      <c r="H88" s="437"/>
      <c r="I88" s="437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41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40"/>
      <c r="F90" s="440"/>
      <c r="G90" s="440"/>
      <c r="H90" s="440"/>
      <c r="I90" s="440"/>
      <c r="J90" s="440"/>
      <c r="K90" s="440"/>
      <c r="L90" s="440"/>
      <c r="M90" s="440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  <row r="100" spans="2:14" ht="15">
      <c r="B100" s="424"/>
      <c r="C100" s="424"/>
      <c r="D100" s="424"/>
      <c r="E100" s="437"/>
      <c r="F100" s="424"/>
      <c r="G100" s="437"/>
      <c r="H100" s="437"/>
      <c r="I100" s="442"/>
      <c r="J100" s="437"/>
      <c r="K100" s="437"/>
      <c r="L100" s="437"/>
      <c r="M100" s="437"/>
      <c r="N100" s="424"/>
    </row>
    <row r="101" spans="2:14" ht="15">
      <c r="B101" s="424"/>
      <c r="C101" s="424"/>
      <c r="D101" s="424"/>
      <c r="E101" s="437"/>
      <c r="F101" s="424"/>
      <c r="G101" s="437"/>
      <c r="H101" s="437"/>
      <c r="I101" s="442"/>
      <c r="J101" s="437"/>
      <c r="K101" s="437"/>
      <c r="L101" s="437"/>
      <c r="M101" s="437"/>
      <c r="N101" s="424"/>
    </row>
    <row r="102" spans="2:14" ht="15">
      <c r="B102" s="424"/>
      <c r="C102" s="424"/>
      <c r="D102" s="424"/>
      <c r="E102" s="437"/>
      <c r="F102" s="424"/>
      <c r="G102" s="437"/>
      <c r="H102" s="437"/>
      <c r="I102" s="442"/>
      <c r="J102" s="437"/>
      <c r="K102" s="437"/>
      <c r="L102" s="437"/>
      <c r="M102" s="437"/>
      <c r="N102" s="424"/>
    </row>
    <row r="103" spans="2:14" ht="15">
      <c r="B103" s="424"/>
      <c r="C103" s="424"/>
      <c r="D103" s="424"/>
      <c r="E103" s="437"/>
      <c r="F103" s="424"/>
      <c r="G103" s="437"/>
      <c r="H103" s="437"/>
      <c r="I103" s="442"/>
      <c r="J103" s="437"/>
      <c r="K103" s="437"/>
      <c r="L103" s="437"/>
      <c r="M103" s="437"/>
      <c r="N103" s="424"/>
    </row>
  </sheetData>
  <sheetProtection/>
  <mergeCells count="29">
    <mergeCell ref="B5:D5"/>
    <mergeCell ref="K80:K81"/>
    <mergeCell ref="L80:L81"/>
    <mergeCell ref="M80:M81"/>
    <mergeCell ref="B80:C81"/>
    <mergeCell ref="E80:E81"/>
    <mergeCell ref="F80:F81"/>
    <mergeCell ref="G80:G81"/>
    <mergeCell ref="H80:H81"/>
    <mergeCell ref="I80:I81"/>
    <mergeCell ref="K12:M12"/>
    <mergeCell ref="H37:H38"/>
    <mergeCell ref="E55:G55"/>
    <mergeCell ref="H55:J55"/>
    <mergeCell ref="K55:M55"/>
    <mergeCell ref="I37:I38"/>
    <mergeCell ref="J37:J38"/>
    <mergeCell ref="K37:K38"/>
    <mergeCell ref="L37:L38"/>
    <mergeCell ref="M37:M38"/>
    <mergeCell ref="B55:C56"/>
    <mergeCell ref="G37:G38"/>
    <mergeCell ref="J80:J81"/>
    <mergeCell ref="E12:G12"/>
    <mergeCell ref="H12:J12"/>
    <mergeCell ref="B12:C13"/>
    <mergeCell ref="B37:C38"/>
    <mergeCell ref="E37:E38"/>
    <mergeCell ref="F37:F38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8:G70 G71:G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1" t="s">
        <v>250</v>
      </c>
      <c r="C6" s="501"/>
      <c r="D6" s="501"/>
      <c r="E6" s="501"/>
      <c r="F6" s="501"/>
      <c r="G6" s="501"/>
    </row>
    <row r="7" spans="1:7" ht="15.75">
      <c r="A7" s="4"/>
      <c r="B7" s="502" t="str">
        <f>+Indice!B7</f>
        <v>AL 30 DE NOVIEMBRE DE 2023</v>
      </c>
      <c r="C7" s="502"/>
      <c r="D7" s="502"/>
      <c r="E7" s="502"/>
      <c r="F7" s="502"/>
      <c r="G7" s="502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251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9" t="s">
        <v>128</v>
      </c>
      <c r="E13" s="509"/>
      <c r="F13" s="509"/>
      <c r="G13" s="509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45260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8" t="s">
        <v>252</v>
      </c>
      <c r="E20" s="508"/>
      <c r="F20" s="508"/>
      <c r="G20" s="508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220</v>
      </c>
      <c r="E23" s="6"/>
      <c r="F23" s="6"/>
      <c r="G23" s="6"/>
    </row>
    <row r="24" spans="1:7" ht="16.5" customHeight="1">
      <c r="A24" s="6"/>
      <c r="B24" s="10"/>
      <c r="C24" s="10"/>
      <c r="D24" s="6" t="s">
        <v>221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45291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0" t="s">
        <v>131</v>
      </c>
      <c r="E32" s="510"/>
      <c r="F32" s="510"/>
      <c r="G32" s="510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3.739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1" t="s">
        <v>172</v>
      </c>
      <c r="C5" s="501"/>
      <c r="D5" s="501"/>
      <c r="E5" s="501"/>
      <c r="F5" s="501"/>
      <c r="G5" s="501"/>
      <c r="H5" s="501"/>
      <c r="I5" s="501"/>
      <c r="J5" s="501"/>
      <c r="K5" s="218"/>
      <c r="L5" s="218"/>
      <c r="M5" s="218"/>
      <c r="N5" s="127"/>
      <c r="O5" s="29"/>
    </row>
    <row r="6" spans="1:15" s="1" customFormat="1" ht="19.5" customHeight="1">
      <c r="A6" s="4"/>
      <c r="B6" s="521" t="s">
        <v>250</v>
      </c>
      <c r="C6" s="521"/>
      <c r="D6" s="521"/>
      <c r="E6" s="521"/>
      <c r="F6" s="521"/>
      <c r="G6" s="521"/>
      <c r="H6" s="521"/>
      <c r="I6" s="521"/>
      <c r="J6" s="521"/>
      <c r="K6" s="218"/>
      <c r="L6" s="218"/>
      <c r="M6" s="218"/>
      <c r="N6" s="127"/>
      <c r="O6" s="29"/>
    </row>
    <row r="7" spans="1:15" s="1" customFormat="1" ht="18" customHeight="1">
      <c r="A7" s="4"/>
      <c r="B7" s="520" t="str">
        <f>+Indice!B7</f>
        <v>AL 30 DE NOVIEMBRE DE 2023</v>
      </c>
      <c r="C7" s="520"/>
      <c r="D7" s="520"/>
      <c r="E7" s="520"/>
      <c r="F7" s="520"/>
      <c r="G7" s="520"/>
      <c r="H7" s="520"/>
      <c r="I7" s="520"/>
      <c r="J7" s="520"/>
      <c r="K7" s="218"/>
      <c r="L7" s="218"/>
      <c r="M7" s="218"/>
      <c r="N7" s="127"/>
      <c r="O7" s="29"/>
    </row>
    <row r="8" spans="1:15" s="1" customFormat="1" ht="19.5" customHeight="1">
      <c r="A8" s="4"/>
      <c r="B8" s="519"/>
      <c r="C8" s="519"/>
      <c r="D8" s="519"/>
      <c r="E8" s="519"/>
      <c r="F8" s="519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4" t="s">
        <v>24</v>
      </c>
      <c r="C11" s="515"/>
      <c r="D11" s="515"/>
      <c r="E11" s="516"/>
      <c r="F11" s="116"/>
      <c r="G11" s="514" t="s">
        <v>25</v>
      </c>
      <c r="H11" s="515"/>
      <c r="I11" s="515"/>
      <c r="J11" s="516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682.3079384800001</v>
      </c>
      <c r="D13" s="373">
        <f>('DGRGL-C1'!D18+'DGRGL-C1'!D46)/1000</f>
        <v>2551.14938197</v>
      </c>
      <c r="E13" s="446">
        <f>+D13/$D$15</f>
        <v>0.9821474301686491</v>
      </c>
      <c r="F13" s="122"/>
      <c r="G13" s="121" t="s">
        <v>30</v>
      </c>
      <c r="H13" s="371">
        <f>(+'DGRGL-C3'!C19+'DGRGL-C3'!C45)/1000</f>
        <v>694.71030267</v>
      </c>
      <c r="I13" s="371">
        <f>(+'DGRGL-C3'!D19+'DGRGL-C3'!D45)/1000</f>
        <v>2597.52182167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12.40236419</v>
      </c>
      <c r="D14" s="373">
        <f>+'DGRGL-C1'!D15/1000</f>
        <v>46.37243971</v>
      </c>
      <c r="E14" s="446">
        <f>+D14/$D$15</f>
        <v>0.0178525698313509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694.71030267</v>
      </c>
      <c r="D15" s="374">
        <f>+D14+D13</f>
        <v>2597.52182168</v>
      </c>
      <c r="E15" s="447">
        <f>SUM(E13:E14)</f>
        <v>1</v>
      </c>
      <c r="F15" s="124"/>
      <c r="G15" s="123" t="s">
        <v>31</v>
      </c>
      <c r="H15" s="372">
        <f>+H14+H13</f>
        <v>694.71030267</v>
      </c>
      <c r="I15" s="372">
        <f>+I14+I13</f>
        <v>2597.52182167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-9.999894245993346E-09</v>
      </c>
      <c r="J16" s="124"/>
    </row>
    <row r="17" spans="3:4" ht="19.5" customHeight="1">
      <c r="C17" s="227"/>
      <c r="D17" s="228"/>
    </row>
    <row r="18" spans="2:10" ht="19.5" customHeight="1">
      <c r="B18" s="514" t="s">
        <v>32</v>
      </c>
      <c r="C18" s="515"/>
      <c r="D18" s="515"/>
      <c r="E18" s="516"/>
      <c r="F18" s="116"/>
      <c r="G18" s="514" t="s">
        <v>71</v>
      </c>
      <c r="H18" s="515"/>
      <c r="I18" s="515"/>
      <c r="J18" s="516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384.80762799</v>
      </c>
      <c r="D20" s="373">
        <f>('DGRGL-C2'!D15+'DGRGL-C2'!D20)/1000</f>
        <v>1438.79572105</v>
      </c>
      <c r="E20" s="446">
        <f>+D20/$D$23</f>
        <v>0.5539109273488101</v>
      </c>
      <c r="F20" s="122"/>
      <c r="G20" s="390" t="s">
        <v>165</v>
      </c>
      <c r="H20" s="379">
        <f>(+'DGRGL-C5'!C19+'DGRGL-C5'!C44+'DGRGL-C5'!C57)/1000</f>
        <v>591.94724902</v>
      </c>
      <c r="I20" s="379">
        <f>(+'DGRGL-C5'!D19+'DGRGL-C5'!D44+'DGRGL-C5'!D57)/1000</f>
        <v>2213.2907640900003</v>
      </c>
      <c r="J20" s="448">
        <f aca="true" t="shared" si="0" ref="J20:J27">+I20/$I$28</f>
        <v>0.8520778326545528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298.86474715</v>
      </c>
      <c r="D21" s="373">
        <f>('DGRGL-C2'!D16+'DGRGL-C2'!D21)/1000</f>
        <v>1117.45528959</v>
      </c>
      <c r="E21" s="446">
        <f>+D21/$D$23</f>
        <v>0.43020053970963945</v>
      </c>
      <c r="F21" s="122"/>
      <c r="G21" s="390" t="s">
        <v>261</v>
      </c>
      <c r="H21" s="379">
        <f>(+'DGRGL-C5'!C34)/1000</f>
        <v>37.850348700000005</v>
      </c>
      <c r="I21" s="379">
        <f>(+'DGRGL-C5'!D34)/1000</f>
        <v>141.52245379</v>
      </c>
      <c r="J21" s="448">
        <f t="shared" si="0"/>
        <v>0.05448364383651933</v>
      </c>
      <c r="M21" s="232"/>
      <c r="N21" s="233"/>
      <c r="O21" s="54"/>
    </row>
    <row r="22" spans="2:15" ht="19.5" customHeight="1">
      <c r="B22" s="121" t="s">
        <v>246</v>
      </c>
      <c r="C22" s="373">
        <f>('DGRGL-C2'!C17+'DGRGL-C2'!C22)/1000</f>
        <v>11.037927530000001</v>
      </c>
      <c r="D22" s="373">
        <f>('DGRGL-C2'!D17+'DGRGL-C2'!D22)/1000</f>
        <v>41.27081103</v>
      </c>
      <c r="E22" s="446">
        <f>+D22/$D$23</f>
        <v>0.015888532941550477</v>
      </c>
      <c r="F22" s="124"/>
      <c r="G22" s="390" t="s">
        <v>152</v>
      </c>
      <c r="H22" s="379">
        <f>(+'DGRGL-C5'!C41+'DGRGL-C5'!C101)/1000</f>
        <v>36.97183038</v>
      </c>
      <c r="I22" s="379">
        <f>(+'DGRGL-C5'!D41+'DGRGL-C5'!D101)/1000</f>
        <v>138.23767379</v>
      </c>
      <c r="J22" s="448">
        <f t="shared" si="0"/>
        <v>0.05321906158254793</v>
      </c>
      <c r="M22" s="234"/>
      <c r="N22" s="230"/>
      <c r="O22" s="54"/>
    </row>
    <row r="23" spans="2:15" ht="19.5" customHeight="1">
      <c r="B23" s="123" t="s">
        <v>31</v>
      </c>
      <c r="C23" s="374">
        <f>+C21+C20+C22</f>
        <v>694.71030267</v>
      </c>
      <c r="D23" s="374">
        <f>+D21+D20+D22</f>
        <v>2597.52182167</v>
      </c>
      <c r="E23" s="447">
        <f>+E21+E20+E22</f>
        <v>1</v>
      </c>
      <c r="F23" s="124"/>
      <c r="G23" s="390" t="s">
        <v>222</v>
      </c>
      <c r="H23" s="379">
        <f>+'DGRGL-C5'!C35/1000</f>
        <v>14.82109569</v>
      </c>
      <c r="I23" s="379">
        <f>+'DGRGL-C5'!D35/1000</f>
        <v>55.416076780000004</v>
      </c>
      <c r="J23" s="448">
        <f t="shared" si="0"/>
        <v>0.021334210291314718</v>
      </c>
      <c r="M23" s="230"/>
      <c r="N23" s="230"/>
      <c r="O23" s="54"/>
    </row>
    <row r="24" spans="3:15" ht="25.5">
      <c r="C24" s="289"/>
      <c r="D24" s="480"/>
      <c r="E24" s="290"/>
      <c r="F24" s="124"/>
      <c r="G24" s="231" t="s">
        <v>166</v>
      </c>
      <c r="H24" s="379">
        <f>+'DGRGL-C5'!C28/1000</f>
        <v>12.40236419</v>
      </c>
      <c r="I24" s="379">
        <f>+'DGRGL-C5'!D28/1000</f>
        <v>46.37243971</v>
      </c>
      <c r="J24" s="448">
        <f t="shared" si="0"/>
        <v>0.0178525698313509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157</v>
      </c>
      <c r="H25" s="379">
        <f>(+'DGRGL-C5'!C36+'DGRGL-C5'!C96)/1000</f>
        <v>0.6852417000000001</v>
      </c>
      <c r="I25" s="379">
        <f>(+'DGRGL-C5'!D36+'DGRGL-C5'!D96)/1000</f>
        <v>2.5621187099999996</v>
      </c>
      <c r="J25" s="448">
        <f t="shared" si="0"/>
        <v>0.0009863704276189284</v>
      </c>
      <c r="M25" s="230"/>
      <c r="N25" s="230"/>
      <c r="O25" s="54"/>
    </row>
    <row r="26" spans="2:15" ht="19.5" customHeight="1">
      <c r="B26" s="511" t="s">
        <v>33</v>
      </c>
      <c r="C26" s="512"/>
      <c r="D26" s="512"/>
      <c r="E26" s="513"/>
      <c r="F26" s="124"/>
      <c r="G26" s="390" t="s">
        <v>210</v>
      </c>
      <c r="H26" s="379">
        <f>+'DGRGL-C5'!C38/1000</f>
        <v>0.03126416</v>
      </c>
      <c r="I26" s="379">
        <f>+'DGRGL-C5'!D38/1000</f>
        <v>0.11689669000000001</v>
      </c>
      <c r="J26" s="448">
        <f t="shared" si="0"/>
        <v>4.50031599443483E-05</v>
      </c>
      <c r="M26" s="230"/>
      <c r="N26" s="230"/>
      <c r="O26" s="54"/>
    </row>
    <row r="27" spans="2:16" ht="19.5" customHeight="1">
      <c r="B27" s="120"/>
      <c r="C27" s="375" t="s">
        <v>13</v>
      </c>
      <c r="D27" s="375" t="s">
        <v>133</v>
      </c>
      <c r="E27" s="378" t="s">
        <v>26</v>
      </c>
      <c r="F27" s="116"/>
      <c r="G27" s="390" t="s">
        <v>263</v>
      </c>
      <c r="H27" s="379">
        <f>(+'DGRGL-C5'!C37+'DGRGL-C5'!C97)/1000</f>
        <v>0.00090883</v>
      </c>
      <c r="I27" s="379">
        <f>(+'DGRGL-C5'!D37+'DGRGL-C5'!D97)/1000</f>
        <v>0.00339812</v>
      </c>
      <c r="J27" s="448">
        <f t="shared" si="0"/>
        <v>1.3082161511167583E-06</v>
      </c>
      <c r="M27" s="232"/>
      <c r="N27" s="230"/>
      <c r="O27" s="54"/>
      <c r="P27" s="55"/>
    </row>
    <row r="28" spans="2:16" ht="19.5" customHeight="1">
      <c r="B28" s="121" t="s">
        <v>253</v>
      </c>
      <c r="C28" s="371">
        <f>(+'DGRGL-C5'!C19+'DGRGL-C5'!C44+'DGRGL-C5'!C56)/1000</f>
        <v>591.94724902</v>
      </c>
      <c r="D28" s="371">
        <f>('DGRGL-C5'!D19+'DGRGL-C5'!D44+'DGRGL-C5'!D56)/1000</f>
        <v>2213.2907640900003</v>
      </c>
      <c r="E28" s="446">
        <f>+C28/$C$31</f>
        <v>0.8520778326519014</v>
      </c>
      <c r="F28" s="119"/>
      <c r="G28" s="123" t="s">
        <v>31</v>
      </c>
      <c r="H28" s="380">
        <f>SUM(H20:H27)</f>
        <v>694.7103026699999</v>
      </c>
      <c r="I28" s="380">
        <f>SUM(I20:I27)</f>
        <v>2597.52182168</v>
      </c>
      <c r="J28" s="449">
        <f>SUM(J20:J27)</f>
        <v>1.0000000000000002</v>
      </c>
      <c r="M28" s="230"/>
      <c r="N28" s="235"/>
      <c r="O28" s="97"/>
      <c r="P28" s="55"/>
    </row>
    <row r="29" spans="2:16" ht="19.5" customHeight="1">
      <c r="B29" s="121" t="s">
        <v>63</v>
      </c>
      <c r="C29" s="371">
        <f>(+'DGRGL-C5'!C33+'DGRGL-C5'!C40+'DGRGL-C5'!C95+'DGRGL-C5'!C100)/1000</f>
        <v>90.36068946</v>
      </c>
      <c r="D29" s="371">
        <f>(+'DGRGL-C5'!D33+'DGRGL-C5'!D40+'DGRGL-C5'!D95+'DGRGL-C5'!D100)/1000</f>
        <v>337.85861788000005</v>
      </c>
      <c r="E29" s="446">
        <f>+C29/$C$31</f>
        <v>0.13006959751815136</v>
      </c>
      <c r="F29" s="122"/>
      <c r="G29" s="117" t="s">
        <v>167</v>
      </c>
      <c r="M29" s="236"/>
      <c r="N29" s="237"/>
      <c r="O29" s="54"/>
      <c r="P29" s="55"/>
    </row>
    <row r="30" spans="2:16" ht="19.5" customHeight="1">
      <c r="B30" s="121" t="s">
        <v>51</v>
      </c>
      <c r="C30" s="371">
        <f>(+'DGRGL-C5'!C27)/1000</f>
        <v>12.40236419</v>
      </c>
      <c r="D30" s="371">
        <f>(+'DGRGL-C5'!D27)/1000</f>
        <v>46.37243971</v>
      </c>
      <c r="E30" s="446">
        <f>+C30/$C$31</f>
        <v>0.017852569829947304</v>
      </c>
      <c r="F30" s="122"/>
      <c r="G30" s="117" t="s">
        <v>168</v>
      </c>
      <c r="H30" s="461"/>
      <c r="I30" s="461"/>
      <c r="L30" s="230"/>
      <c r="M30" s="238"/>
      <c r="N30" s="230"/>
      <c r="O30" s="54"/>
      <c r="P30" s="55"/>
    </row>
    <row r="31" spans="2:16" ht="19.5" customHeight="1">
      <c r="B31" s="123" t="s">
        <v>31</v>
      </c>
      <c r="C31" s="372">
        <f>+C28+C29+C30</f>
        <v>694.7103026699999</v>
      </c>
      <c r="D31" s="372">
        <f>+D28+D29+D30</f>
        <v>2597.5218216800004</v>
      </c>
      <c r="E31" s="447">
        <f>+E28+E29+E30</f>
        <v>1</v>
      </c>
      <c r="F31" s="122"/>
      <c r="M31" s="238"/>
      <c r="N31" s="230"/>
      <c r="O31" s="54"/>
      <c r="P31" s="55"/>
    </row>
    <row r="32" spans="2:16" ht="19.5" customHeight="1">
      <c r="B32" s="117" t="s">
        <v>254</v>
      </c>
      <c r="C32" s="479"/>
      <c r="D32" s="481"/>
      <c r="E32" s="52"/>
      <c r="F32" s="122"/>
      <c r="L32" s="230"/>
      <c r="M32" s="238"/>
      <c r="N32" s="230"/>
      <c r="O32" s="54"/>
      <c r="P32" s="55"/>
    </row>
    <row r="33" spans="6:16" ht="19.5" customHeight="1">
      <c r="F33" s="124"/>
      <c r="L33" s="230"/>
      <c r="M33" s="238"/>
      <c r="N33" s="230"/>
      <c r="O33" s="54"/>
      <c r="P33" s="55"/>
    </row>
    <row r="34" spans="2:16" ht="19.5" customHeight="1">
      <c r="B34" s="511" t="s">
        <v>23</v>
      </c>
      <c r="C34" s="512"/>
      <c r="D34" s="512"/>
      <c r="E34" s="513"/>
      <c r="F34" s="239"/>
      <c r="L34" s="230"/>
      <c r="M34" s="240"/>
      <c r="N34" s="230"/>
      <c r="O34" s="54"/>
      <c r="P34" s="55"/>
    </row>
    <row r="35" spans="2:16" ht="19.5" customHeight="1">
      <c r="B35" s="120"/>
      <c r="C35" s="375" t="s">
        <v>13</v>
      </c>
      <c r="D35" s="375" t="s">
        <v>133</v>
      </c>
      <c r="E35" s="378" t="s">
        <v>26</v>
      </c>
      <c r="F35" s="116"/>
      <c r="G35" s="511" t="s">
        <v>62</v>
      </c>
      <c r="H35" s="512"/>
      <c r="I35" s="512"/>
      <c r="J35" s="513"/>
      <c r="L35" s="238"/>
      <c r="M35" s="241"/>
      <c r="N35" s="241"/>
      <c r="O35" s="54"/>
      <c r="P35" s="55"/>
    </row>
    <row r="36" spans="2:16" ht="19.5" customHeight="1">
      <c r="B36" s="121" t="s">
        <v>133</v>
      </c>
      <c r="C36" s="371">
        <f>(+'DGRGL-C4'!C15+'DGRGL-C4'!C58)/1000</f>
        <v>503.62398842</v>
      </c>
      <c r="D36" s="371">
        <f>(+'DGRGL-C4'!D15+'DGRGL-C4'!D58)/1000</f>
        <v>1883.05009270017</v>
      </c>
      <c r="E36" s="446">
        <f>+D36/$D$40</f>
        <v>0.724941009920812</v>
      </c>
      <c r="F36" s="119"/>
      <c r="G36" s="118"/>
      <c r="H36" s="517" t="s">
        <v>13</v>
      </c>
      <c r="I36" s="517"/>
      <c r="J36" s="518"/>
      <c r="L36" s="238"/>
      <c r="M36" s="241"/>
      <c r="N36" s="241"/>
      <c r="O36" s="54"/>
      <c r="P36" s="55"/>
    </row>
    <row r="37" spans="2:16" ht="19.5" customHeight="1">
      <c r="B37" s="121" t="s">
        <v>34</v>
      </c>
      <c r="C37" s="371">
        <f>(+'DGRGL-C4'!C29)/1000</f>
        <v>175.66019040999998</v>
      </c>
      <c r="D37" s="371">
        <f>(+'DGRGL-C4'!D29)/1000</f>
        <v>656.79345194</v>
      </c>
      <c r="E37" s="446">
        <f>+D37/$D$40</f>
        <v>0.25285387266358456</v>
      </c>
      <c r="F37" s="119"/>
      <c r="G37" s="391" t="s">
        <v>95</v>
      </c>
      <c r="H37" s="375" t="s">
        <v>27</v>
      </c>
      <c r="I37" s="375" t="s">
        <v>29</v>
      </c>
      <c r="J37" s="393" t="s">
        <v>31</v>
      </c>
      <c r="L37" s="238"/>
      <c r="M37" s="241"/>
      <c r="N37" s="241"/>
      <c r="O37" s="54"/>
      <c r="P37" s="55"/>
    </row>
    <row r="38" spans="2:16" ht="19.5" customHeight="1">
      <c r="B38" s="121" t="s">
        <v>35</v>
      </c>
      <c r="C38" s="371">
        <f>(+'DGRGL-C4'!C24)/1000</f>
        <v>5.796913620000001</v>
      </c>
      <c r="D38" s="371">
        <f>(+'DGRGL-C4'!D24)/1000</f>
        <v>21.67466003</v>
      </c>
      <c r="E38" s="446">
        <f>+D38/$D$40</f>
        <v>0.008344361094137047</v>
      </c>
      <c r="F38" s="124"/>
      <c r="G38" s="243">
        <v>2009</v>
      </c>
      <c r="H38" s="371">
        <v>71</v>
      </c>
      <c r="I38" s="371">
        <v>192</v>
      </c>
      <c r="J38" s="394">
        <f aca="true" t="shared" si="1" ref="J38:J49">+I38+H38</f>
        <v>263</v>
      </c>
      <c r="L38" s="238"/>
      <c r="M38" s="242"/>
      <c r="N38" s="230"/>
      <c r="O38" s="54"/>
      <c r="P38" s="55"/>
    </row>
    <row r="39" spans="2:16" ht="19.5" customHeight="1">
      <c r="B39" s="121" t="s">
        <v>36</v>
      </c>
      <c r="C39" s="371">
        <f>(+'DGRGL-C4'!C34)/1000</f>
        <v>9.629210220000001</v>
      </c>
      <c r="D39" s="371">
        <f>(+'DGRGL-C4'!D34)/1000</f>
        <v>36.00361701</v>
      </c>
      <c r="E39" s="446">
        <f>+D39/$D$40</f>
        <v>0.01386075632146627</v>
      </c>
      <c r="F39" s="124"/>
      <c r="G39" s="243">
        <v>2010</v>
      </c>
      <c r="H39" s="371">
        <v>72</v>
      </c>
      <c r="I39" s="371">
        <v>249</v>
      </c>
      <c r="J39" s="394">
        <f t="shared" si="1"/>
        <v>321</v>
      </c>
      <c r="L39" s="238"/>
      <c r="N39" s="117"/>
      <c r="O39" s="52"/>
      <c r="P39" s="55"/>
    </row>
    <row r="40" spans="2:16" ht="19.5" customHeight="1">
      <c r="B40" s="123" t="s">
        <v>31</v>
      </c>
      <c r="C40" s="372">
        <f>+C39+C37+C38+C36</f>
        <v>694.7103026699999</v>
      </c>
      <c r="D40" s="372">
        <f>+D39+D37+D38+D36</f>
        <v>2597.52182168017</v>
      </c>
      <c r="E40" s="447">
        <f>+E39+E37+E38+E36</f>
        <v>0.9999999999999999</v>
      </c>
      <c r="F40" s="124"/>
      <c r="G40" s="243">
        <v>2011</v>
      </c>
      <c r="H40" s="371">
        <v>70</v>
      </c>
      <c r="I40" s="371">
        <v>315</v>
      </c>
      <c r="J40" s="394">
        <f t="shared" si="1"/>
        <v>385</v>
      </c>
      <c r="L40" s="238"/>
      <c r="M40" s="230"/>
      <c r="N40" s="230"/>
      <c r="O40" s="54"/>
      <c r="P40" s="55"/>
    </row>
    <row r="41" spans="2:16" ht="19.5" customHeight="1">
      <c r="B41" s="121" t="s">
        <v>38</v>
      </c>
      <c r="C41" s="371">
        <f>+C36</f>
        <v>503.62398842</v>
      </c>
      <c r="D41" s="371">
        <f>+D36</f>
        <v>1883.05009270017</v>
      </c>
      <c r="E41" s="446">
        <f>+C41/$C$43</f>
        <v>0.7249410099208369</v>
      </c>
      <c r="F41" s="124"/>
      <c r="G41" s="243">
        <v>2012</v>
      </c>
      <c r="H41" s="371">
        <v>63.198</v>
      </c>
      <c r="I41" s="379">
        <v>425.85551902000003</v>
      </c>
      <c r="J41" s="394">
        <f t="shared" si="1"/>
        <v>489.05351902</v>
      </c>
      <c r="L41" s="238"/>
      <c r="N41" s="117"/>
      <c r="O41" s="52"/>
      <c r="P41" s="55"/>
    </row>
    <row r="42" spans="2:16" ht="19.5" customHeight="1">
      <c r="B42" s="121" t="s">
        <v>37</v>
      </c>
      <c r="C42" s="371">
        <f>+C38+C37+C39</f>
        <v>191.08631425</v>
      </c>
      <c r="D42" s="371">
        <f>+D38+D37+D39</f>
        <v>714.47172898</v>
      </c>
      <c r="E42" s="446">
        <f>+C42/$C$43</f>
        <v>0.27505899007916323</v>
      </c>
      <c r="F42" s="122"/>
      <c r="G42" s="243">
        <v>2013</v>
      </c>
      <c r="H42" s="371">
        <v>56.5285205</v>
      </c>
      <c r="I42" s="379">
        <v>591.0717845600001</v>
      </c>
      <c r="J42" s="394">
        <f t="shared" si="1"/>
        <v>647.6003050600001</v>
      </c>
      <c r="L42" s="238"/>
      <c r="N42" s="117"/>
      <c r="O42" s="52"/>
      <c r="P42" s="55"/>
    </row>
    <row r="43" spans="2:16" ht="19.5" customHeight="1">
      <c r="B43" s="123" t="s">
        <v>31</v>
      </c>
      <c r="C43" s="372">
        <f>+C42+C41</f>
        <v>694.7103026699999</v>
      </c>
      <c r="D43" s="372">
        <f>+D42+D41</f>
        <v>2597.52182168017</v>
      </c>
      <c r="E43" s="447">
        <f>+E42+E41</f>
        <v>1</v>
      </c>
      <c r="F43" s="122"/>
      <c r="G43" s="243">
        <v>2014</v>
      </c>
      <c r="H43" s="371">
        <v>50.26007419</v>
      </c>
      <c r="I43" s="371">
        <v>752.8751732600001</v>
      </c>
      <c r="J43" s="394">
        <f t="shared" si="1"/>
        <v>803.1352474500001</v>
      </c>
      <c r="L43" s="230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3">
        <v>2015</v>
      </c>
      <c r="H44" s="371">
        <v>44.4029874</v>
      </c>
      <c r="I44" s="371">
        <v>911.7782794100002</v>
      </c>
      <c r="J44" s="394">
        <f t="shared" si="1"/>
        <v>956.1812668100002</v>
      </c>
      <c r="L44" s="244"/>
      <c r="M44" s="245"/>
      <c r="N44" s="117"/>
      <c r="O44" s="52"/>
      <c r="P44" s="55"/>
    </row>
    <row r="45" spans="7:16" ht="19.5" customHeight="1">
      <c r="G45" s="243">
        <v>2016</v>
      </c>
      <c r="H45" s="371">
        <v>38.965713019999995</v>
      </c>
      <c r="I45" s="371">
        <v>1125.5192306200001</v>
      </c>
      <c r="J45" s="394">
        <f t="shared" si="1"/>
        <v>1164.4849436400002</v>
      </c>
      <c r="L45" s="230"/>
      <c r="M45" s="246"/>
      <c r="N45" s="230"/>
      <c r="O45" s="54"/>
      <c r="P45" s="55"/>
    </row>
    <row r="46" spans="2:16" ht="19.5" customHeight="1">
      <c r="B46" s="511" t="s">
        <v>8</v>
      </c>
      <c r="C46" s="512"/>
      <c r="D46" s="512"/>
      <c r="E46" s="513"/>
      <c r="F46" s="116"/>
      <c r="G46" s="243">
        <v>2017</v>
      </c>
      <c r="H46" s="371">
        <v>33.93910748</v>
      </c>
      <c r="I46" s="371">
        <v>695.27858884</v>
      </c>
      <c r="J46" s="394">
        <f t="shared" si="1"/>
        <v>729.21769632</v>
      </c>
      <c r="L46" s="230"/>
      <c r="M46" s="230"/>
      <c r="N46" s="230"/>
      <c r="O46" s="54"/>
      <c r="P46" s="55"/>
    </row>
    <row r="47" spans="2:16" ht="19.5" customHeight="1">
      <c r="B47" s="118"/>
      <c r="C47" s="375" t="s">
        <v>13</v>
      </c>
      <c r="D47" s="375" t="s">
        <v>133</v>
      </c>
      <c r="E47" s="378" t="s">
        <v>26</v>
      </c>
      <c r="F47" s="119"/>
      <c r="G47" s="462">
        <v>2018</v>
      </c>
      <c r="H47" s="371">
        <v>29.32455225</v>
      </c>
      <c r="I47" s="371">
        <v>1046.91136084</v>
      </c>
      <c r="J47" s="394">
        <f t="shared" si="1"/>
        <v>1076.23591309</v>
      </c>
      <c r="L47" s="230"/>
      <c r="M47" s="230"/>
      <c r="N47" s="230"/>
      <c r="O47" s="54"/>
      <c r="P47" s="55"/>
    </row>
    <row r="48" spans="2:16" ht="19.5" customHeight="1">
      <c r="B48" s="121" t="s">
        <v>47</v>
      </c>
      <c r="C48" s="371">
        <f>(+'DGRGL-C2'!C14)/1000</f>
        <v>672.33072064</v>
      </c>
      <c r="D48" s="371">
        <f>(+'DGRGL-C2'!D14)/1000</f>
        <v>2513.84456446</v>
      </c>
      <c r="E48" s="446">
        <f>+D48/$D$50</f>
        <v>0.9677857346521916</v>
      </c>
      <c r="F48" s="247"/>
      <c r="G48" s="462">
        <v>2019</v>
      </c>
      <c r="H48" s="371">
        <v>25.11588378</v>
      </c>
      <c r="I48" s="371">
        <v>1051.14683938</v>
      </c>
      <c r="J48" s="394">
        <f t="shared" si="1"/>
        <v>1076.2627231600002</v>
      </c>
      <c r="L48" s="230"/>
      <c r="M48" s="230"/>
      <c r="N48" s="230"/>
      <c r="O48" s="54"/>
      <c r="P48" s="55"/>
    </row>
    <row r="49" spans="2:16" ht="19.5" customHeight="1">
      <c r="B49" s="121" t="s">
        <v>46</v>
      </c>
      <c r="C49" s="371">
        <f>(+'DGRGL-C2'!C19)/1000</f>
        <v>22.37958203</v>
      </c>
      <c r="D49" s="371">
        <f>(+'DGRGL-C2'!D19)/1000</f>
        <v>83.67725721</v>
      </c>
      <c r="E49" s="446">
        <f>+D49/$D$50</f>
        <v>0.032214265347808385</v>
      </c>
      <c r="F49" s="247"/>
      <c r="G49" s="462">
        <v>2020</v>
      </c>
      <c r="H49" s="371">
        <v>21.32238415</v>
      </c>
      <c r="I49" s="371">
        <v>752.79007244</v>
      </c>
      <c r="J49" s="394">
        <f t="shared" si="1"/>
        <v>774.11245659</v>
      </c>
      <c r="L49" s="230"/>
      <c r="M49" s="230"/>
      <c r="N49" s="230"/>
      <c r="O49" s="54"/>
      <c r="P49" s="55"/>
    </row>
    <row r="50" spans="2:16" ht="19.5" customHeight="1">
      <c r="B50" s="123" t="s">
        <v>31</v>
      </c>
      <c r="C50" s="372">
        <f>+C49+C48</f>
        <v>694.71030267</v>
      </c>
      <c r="D50" s="372">
        <f>+D49+D48</f>
        <v>2597.52182167</v>
      </c>
      <c r="E50" s="447">
        <f>+E49+E48</f>
        <v>1</v>
      </c>
      <c r="F50" s="247"/>
      <c r="G50" s="462">
        <v>2021</v>
      </c>
      <c r="H50" s="371">
        <v>17.93927132</v>
      </c>
      <c r="I50" s="371">
        <v>726.5431257600001</v>
      </c>
      <c r="J50" s="394">
        <f>+I50+H50</f>
        <v>744.48239708</v>
      </c>
      <c r="L50" s="230"/>
      <c r="M50" s="230"/>
      <c r="N50" s="230"/>
      <c r="O50" s="54"/>
      <c r="P50" s="55"/>
    </row>
    <row r="51" spans="2:16" ht="19.5" customHeight="1">
      <c r="B51" s="119"/>
      <c r="C51" s="489"/>
      <c r="D51" s="489"/>
      <c r="E51" s="490"/>
      <c r="F51" s="247"/>
      <c r="G51" s="496" t="s">
        <v>301</v>
      </c>
      <c r="H51" s="371">
        <v>14.9630181</v>
      </c>
      <c r="I51" s="371">
        <v>666.9443867900001</v>
      </c>
      <c r="J51" s="394">
        <f>+I51+H51</f>
        <v>681.9074048900001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497" t="s">
        <v>416</v>
      </c>
      <c r="H52" s="392">
        <f>+C14</f>
        <v>12.40236419</v>
      </c>
      <c r="I52" s="392">
        <f>+C13</f>
        <v>682.3079384800001</v>
      </c>
      <c r="J52" s="395">
        <f>+I52+H52</f>
        <v>694.71030267</v>
      </c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247"/>
      <c r="G53" s="52"/>
      <c r="H53" s="52"/>
      <c r="I53" s="52"/>
      <c r="J53" s="52"/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124"/>
      <c r="L54" s="238"/>
      <c r="M54" s="248"/>
      <c r="N54" s="230"/>
      <c r="O54" s="54"/>
      <c r="P54" s="55"/>
    </row>
    <row r="55" spans="3:16" ht="19.5" customHeight="1">
      <c r="C55" s="291">
        <f>+C50-C43</f>
        <v>0</v>
      </c>
      <c r="D55" s="291">
        <f>+D50-D43</f>
        <v>-1.0169969755224884E-08</v>
      </c>
      <c r="L55" s="238"/>
      <c r="M55" s="238"/>
      <c r="N55" s="230"/>
      <c r="O55" s="54"/>
      <c r="P55" s="55"/>
    </row>
    <row r="56" spans="2:16" ht="19.5" customHeight="1">
      <c r="B56" s="242"/>
      <c r="C56" s="292"/>
      <c r="D56" s="292"/>
      <c r="L56" s="238"/>
      <c r="M56" s="238"/>
      <c r="N56" s="230"/>
      <c r="O56" s="54"/>
      <c r="P56" s="55"/>
    </row>
    <row r="57" spans="3:16" ht="19.5" customHeight="1">
      <c r="C57" s="293">
        <f>+C50-C40</f>
        <v>0</v>
      </c>
      <c r="D57" s="293">
        <f>+D50-D40</f>
        <v>-1.0169969755224884E-08</v>
      </c>
      <c r="L57" s="238"/>
      <c r="M57" s="238"/>
      <c r="N57" s="230"/>
      <c r="O57" s="54"/>
      <c r="P57" s="55"/>
    </row>
    <row r="58" spans="3:16" ht="25.5" customHeight="1">
      <c r="C58" s="264"/>
      <c r="D58" s="245"/>
      <c r="H58" s="276"/>
      <c r="I58" s="276"/>
      <c r="J58" s="227"/>
      <c r="L58" s="238"/>
      <c r="M58" s="238"/>
      <c r="N58" s="230"/>
      <c r="O58" s="54"/>
      <c r="P58" s="55"/>
    </row>
    <row r="59" spans="7:16" ht="19.5" customHeight="1">
      <c r="G59" s="294"/>
      <c r="H59" s="295">
        <f>+H52-C14</f>
        <v>0</v>
      </c>
      <c r="I59" s="295">
        <f>+I52-C13</f>
        <v>0</v>
      </c>
      <c r="J59" s="294"/>
      <c r="L59" s="238"/>
      <c r="M59" s="238"/>
      <c r="N59" s="230"/>
      <c r="O59" s="54"/>
      <c r="P59" s="55"/>
    </row>
    <row r="60" spans="12:16" ht="19.5" customHeight="1">
      <c r="L60" s="238"/>
      <c r="M60" s="238"/>
      <c r="N60" s="230"/>
      <c r="O60" s="54"/>
      <c r="P60" s="55"/>
    </row>
    <row r="61" spans="8:16" ht="19.5" customHeight="1">
      <c r="H61" s="249"/>
      <c r="I61" s="249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49"/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8:16" ht="19.5" customHeight="1">
      <c r="H71" s="251"/>
      <c r="I71" s="251"/>
      <c r="L71" s="238"/>
      <c r="M71" s="238"/>
      <c r="N71" s="230"/>
      <c r="O71" s="54"/>
      <c r="P71" s="55"/>
    </row>
    <row r="72" spans="12:16" ht="19.5" customHeight="1"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0:16" ht="19.5" customHeight="1">
      <c r="J78" s="249"/>
      <c r="L78" s="238"/>
      <c r="M78" s="238"/>
      <c r="N78" s="230"/>
      <c r="O78" s="54"/>
      <c r="P78" s="55"/>
    </row>
    <row r="81" spans="8:9" ht="19.5" customHeight="1">
      <c r="H81" s="251"/>
      <c r="I81" s="251"/>
    </row>
  </sheetData>
  <sheetProtection/>
  <mergeCells count="13">
    <mergeCell ref="B8:F8"/>
    <mergeCell ref="B5:J5"/>
    <mergeCell ref="B7:J7"/>
    <mergeCell ref="B11:E11"/>
    <mergeCell ref="G11:J11"/>
    <mergeCell ref="B6:J6"/>
    <mergeCell ref="B46:E46"/>
    <mergeCell ref="B34:E34"/>
    <mergeCell ref="B18:E18"/>
    <mergeCell ref="G18:J18"/>
    <mergeCell ref="B26:E26"/>
    <mergeCell ref="G35:J35"/>
    <mergeCell ref="H36:J3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7" t="s">
        <v>173</v>
      </c>
      <c r="C5" s="527"/>
      <c r="D5" s="527"/>
      <c r="E5" s="527"/>
      <c r="F5" s="527"/>
      <c r="G5" s="527"/>
      <c r="H5" s="527"/>
      <c r="I5" s="527"/>
      <c r="J5" s="527"/>
      <c r="K5" s="527"/>
      <c r="L5" s="265"/>
      <c r="M5" s="265"/>
      <c r="N5" s="265"/>
    </row>
    <row r="6" spans="1:14" s="1" customFormat="1" ht="19.5" customHeight="1">
      <c r="A6" s="4"/>
      <c r="B6" s="521" t="s">
        <v>250</v>
      </c>
      <c r="C6" s="521"/>
      <c r="D6" s="521"/>
      <c r="E6" s="521"/>
      <c r="F6" s="521"/>
      <c r="G6" s="521"/>
      <c r="H6" s="521"/>
      <c r="I6" s="521"/>
      <c r="J6" s="521"/>
      <c r="K6" s="521"/>
      <c r="L6" s="265"/>
      <c r="M6" s="265"/>
      <c r="N6" s="265"/>
    </row>
    <row r="7" spans="1:14" s="1" customFormat="1" ht="18" customHeight="1">
      <c r="A7" s="4"/>
      <c r="B7" s="502" t="str">
        <f>+Indice!B7</f>
        <v>AL 30 DE NOVIEMBRE DE 2023</v>
      </c>
      <c r="C7" s="502"/>
      <c r="D7" s="502"/>
      <c r="E7" s="502"/>
      <c r="F7" s="502"/>
      <c r="G7" s="502"/>
      <c r="H7" s="502"/>
      <c r="I7" s="502"/>
      <c r="J7" s="502"/>
      <c r="K7" s="502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2" t="s">
        <v>15</v>
      </c>
      <c r="C10" s="522"/>
      <c r="D10" s="522"/>
      <c r="E10" s="523" t="s">
        <v>39</v>
      </c>
      <c r="F10" s="523"/>
      <c r="G10" s="523"/>
      <c r="H10" s="528" t="s">
        <v>40</v>
      </c>
      <c r="I10" s="528"/>
      <c r="J10" s="528"/>
      <c r="K10" s="528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230</v>
      </c>
    </row>
    <row r="24" spans="2:15" ht="19.5" customHeight="1">
      <c r="B24" s="522" t="s">
        <v>41</v>
      </c>
      <c r="C24" s="522"/>
      <c r="D24" s="522"/>
      <c r="E24" s="523" t="s">
        <v>42</v>
      </c>
      <c r="F24" s="523"/>
      <c r="G24" s="523"/>
      <c r="H24" s="523" t="s">
        <v>44</v>
      </c>
      <c r="I24" s="523"/>
      <c r="J24" s="523"/>
      <c r="K24" s="523"/>
      <c r="L24" s="523"/>
      <c r="M24" s="523"/>
      <c r="N24" s="523"/>
      <c r="O24" s="523"/>
    </row>
    <row r="37" spans="1:15" ht="19.5" customHeight="1">
      <c r="A37" s="117"/>
      <c r="B37" s="194"/>
      <c r="C37" s="194"/>
      <c r="D37" s="194"/>
      <c r="E37" s="117" t="s">
        <v>254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169</v>
      </c>
      <c r="O38" s="117"/>
    </row>
    <row r="39" spans="1:15" ht="19.5" customHeight="1">
      <c r="A39" s="117"/>
      <c r="B39" s="525" t="s">
        <v>45</v>
      </c>
      <c r="C39" s="525"/>
      <c r="D39" s="525"/>
      <c r="E39" s="525"/>
      <c r="F39" s="525"/>
      <c r="G39" s="196"/>
      <c r="H39" s="523" t="s">
        <v>48</v>
      </c>
      <c r="I39" s="523"/>
      <c r="J39" s="523"/>
      <c r="K39" s="523"/>
      <c r="L39" s="523"/>
      <c r="M39" s="523"/>
      <c r="O39" s="117"/>
    </row>
    <row r="40" spans="1:15" ht="19.5" customHeight="1">
      <c r="A40" s="526" t="s">
        <v>43</v>
      </c>
      <c r="B40" s="526"/>
      <c r="C40" s="526"/>
      <c r="D40" s="526"/>
      <c r="E40" s="526"/>
      <c r="F40" s="526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4"/>
      <c r="C53" s="524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29"/>
      <c r="G5" s="529"/>
      <c r="H5" s="529"/>
    </row>
    <row r="6" spans="2:4" ht="18" customHeight="1">
      <c r="B6" s="138" t="s">
        <v>255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397</v>
      </c>
      <c r="C9" s="329"/>
      <c r="D9" s="269"/>
      <c r="E9" s="315">
        <f>+Portada!I34</f>
        <v>3.739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0" t="s">
        <v>129</v>
      </c>
      <c r="C11" s="542" t="s">
        <v>53</v>
      </c>
      <c r="D11" s="539" t="s">
        <v>134</v>
      </c>
      <c r="E11" s="184"/>
      <c r="F11" s="296"/>
      <c r="G11" s="296"/>
      <c r="H11" s="296"/>
      <c r="I11" s="296"/>
    </row>
    <row r="12" spans="2:10" ht="13.5" customHeight="1">
      <c r="B12" s="531"/>
      <c r="C12" s="543"/>
      <c r="D12" s="540"/>
      <c r="E12" s="266"/>
      <c r="F12" s="296"/>
      <c r="G12" s="296"/>
      <c r="H12" s="296"/>
      <c r="I12" s="296"/>
      <c r="J12" s="181"/>
    </row>
    <row r="13" spans="2:9" ht="9" customHeight="1">
      <c r="B13" s="532"/>
      <c r="C13" s="544"/>
      <c r="D13" s="541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12402.36419</v>
      </c>
      <c r="D15" s="316">
        <f>+D16</f>
        <v>46372.43971</v>
      </c>
      <c r="F15" s="296"/>
      <c r="G15" s="300"/>
      <c r="H15" s="300"/>
      <c r="I15" s="296"/>
    </row>
    <row r="16" spans="2:9" ht="15">
      <c r="B16" s="22" t="s">
        <v>85</v>
      </c>
      <c r="C16" s="317">
        <v>12402.36419</v>
      </c>
      <c r="D16" s="317">
        <f>ROUND(+C16*$E$9,5)</f>
        <v>46372.43971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659928.3564500001</v>
      </c>
      <c r="D18" s="316">
        <f>SUM(D19:D21)</f>
        <v>2467472.12476</v>
      </c>
      <c r="E18" s="312"/>
      <c r="F18" s="296" t="s">
        <v>121</v>
      </c>
      <c r="G18" s="299">
        <f>+C19+C48</f>
        <v>407187.21002</v>
      </c>
      <c r="H18" s="299">
        <f>+D19+D48</f>
        <v>1522472.97826</v>
      </c>
      <c r="I18" s="296"/>
    </row>
    <row r="19" spans="2:9" ht="15">
      <c r="B19" s="22" t="s">
        <v>91</v>
      </c>
      <c r="C19" s="317">
        <v>384807.62799</v>
      </c>
      <c r="D19" s="317">
        <f>ROUND(+C19*$E$9,5)</f>
        <v>1438795.72105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264082.80093</v>
      </c>
      <c r="D20" s="317">
        <f>ROUND(+C20*$E$9,5)</f>
        <v>987405.59268</v>
      </c>
      <c r="E20" s="467"/>
      <c r="F20" s="296"/>
      <c r="G20" s="300"/>
      <c r="H20" s="300"/>
      <c r="I20" s="296"/>
    </row>
    <row r="21" spans="2:9" ht="15">
      <c r="B21" s="22" t="s">
        <v>227</v>
      </c>
      <c r="C21" s="317">
        <v>11037.92753</v>
      </c>
      <c r="D21" s="317">
        <f>ROUND(+C21*$E$9,5)</f>
        <v>41270.81103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3" t="s">
        <v>14</v>
      </c>
      <c r="C23" s="537">
        <f>+C18+C15</f>
        <v>672330.7206400001</v>
      </c>
      <c r="D23" s="537">
        <f>+D18+D15</f>
        <v>2513844.56447</v>
      </c>
      <c r="F23" s="296"/>
      <c r="G23" s="301"/>
      <c r="H23" s="301"/>
      <c r="I23" s="296"/>
    </row>
    <row r="24" spans="2:4" ht="15" customHeight="1">
      <c r="B24" s="534"/>
      <c r="C24" s="538"/>
      <c r="D24" s="538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228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255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30 de noviembre de 2023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0" t="s">
        <v>129</v>
      </c>
      <c r="C40" s="542" t="s">
        <v>53</v>
      </c>
      <c r="D40" s="539" t="s">
        <v>134</v>
      </c>
    </row>
    <row r="41" spans="2:7" ht="13.5" customHeight="1">
      <c r="B41" s="531"/>
      <c r="C41" s="543"/>
      <c r="D41" s="540"/>
      <c r="E41" s="173"/>
      <c r="G41" s="174"/>
    </row>
    <row r="42" spans="2:4" ht="9" customHeight="1">
      <c r="B42" s="532"/>
      <c r="C42" s="544"/>
      <c r="D42" s="541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22379.58203</v>
      </c>
      <c r="D46" s="319">
        <f>SUM(D47:D49)</f>
        <v>83677.25721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22379.58203</v>
      </c>
      <c r="D48" s="321">
        <f>ROUND(+C48*$E$9,5)</f>
        <v>83677.25721</v>
      </c>
    </row>
    <row r="49" spans="2:4" ht="15">
      <c r="B49" s="22" t="s">
        <v>229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3" t="s">
        <v>14</v>
      </c>
      <c r="C51" s="535">
        <f>+C46+C44</f>
        <v>22379.58203</v>
      </c>
      <c r="D51" s="535">
        <f>+D46+D44</f>
        <v>83677.25721</v>
      </c>
    </row>
    <row r="52" spans="2:7" ht="15" customHeight="1">
      <c r="B52" s="534"/>
      <c r="C52" s="536"/>
      <c r="D52" s="536"/>
      <c r="G52" s="176"/>
    </row>
    <row r="53" spans="2:4" ht="6" customHeight="1">
      <c r="B53" s="24"/>
      <c r="C53" s="25"/>
      <c r="D53" s="25"/>
    </row>
    <row r="54" spans="2:4" ht="15">
      <c r="B54" s="26" t="s">
        <v>230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256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30 de noviembre de 2023</v>
      </c>
      <c r="C8" s="329"/>
      <c r="D8" s="269"/>
      <c r="E8" s="315">
        <f>+Portada!I34</f>
        <v>3.739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42" t="s">
        <v>53</v>
      </c>
      <c r="D10" s="539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43"/>
      <c r="D11" s="540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44"/>
      <c r="D12" s="541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672330.72064</v>
      </c>
      <c r="D14" s="324">
        <f>SUM(D15:D17)</f>
        <v>2513844.56446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384807.62799</v>
      </c>
      <c r="D15" s="325">
        <f>ROUND(+C15*$E$8,5)</f>
        <v>1438795.72105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276485.16512</v>
      </c>
      <c r="D16" s="325">
        <f>ROUND(+C16*$E$8,5)</f>
        <v>1033778.03238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229</v>
      </c>
      <c r="C17" s="465">
        <f>+'DGRGL-C1'!C21</f>
        <v>11037.92753</v>
      </c>
      <c r="D17" s="325">
        <f>ROUND(+C17*$E$8,5)</f>
        <v>41270.81103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22379.58203</v>
      </c>
      <c r="D19" s="324">
        <f>SUM(D20:D22)</f>
        <v>83677.25721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22379.58203</v>
      </c>
      <c r="D21" s="325">
        <f>ROUND(+C21*$E$8,5)</f>
        <v>83677.25721</v>
      </c>
      <c r="E21" s="307"/>
      <c r="F21" s="457"/>
      <c r="G21" s="254"/>
      <c r="I21" s="254"/>
      <c r="L21" s="255"/>
    </row>
    <row r="22" spans="2:12" ht="16.5" customHeight="1">
      <c r="B22" s="353" t="s">
        <v>229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694710.30267</v>
      </c>
      <c r="D24" s="545">
        <f>+D19+D14</f>
        <v>2597521.82167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230</v>
      </c>
      <c r="C27" s="493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255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30 de noviembre de 2023</v>
      </c>
      <c r="C9" s="329"/>
      <c r="D9" s="270"/>
      <c r="E9" s="315">
        <f>+Portada!I34</f>
        <v>3.739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0" t="s">
        <v>259</v>
      </c>
      <c r="C11" s="542" t="s">
        <v>53</v>
      </c>
      <c r="D11" s="539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1"/>
      <c r="C12" s="543"/>
      <c r="D12" s="540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2"/>
      <c r="C13" s="544"/>
      <c r="D13" s="541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672330.72064</v>
      </c>
      <c r="D19" s="330">
        <f>SUM(D20:D22)</f>
        <v>2513844.56446</v>
      </c>
      <c r="E19" s="113"/>
      <c r="F19" s="113"/>
    </row>
    <row r="20" spans="2:4" ht="15.75">
      <c r="B20" s="353" t="s">
        <v>89</v>
      </c>
      <c r="C20" s="465">
        <f>+'DGRGL-C1'!C19</f>
        <v>384807.62799</v>
      </c>
      <c r="D20" s="331">
        <f>ROUND(+C20*$E$9,5)</f>
        <v>1438795.72105</v>
      </c>
    </row>
    <row r="21" spans="2:4" ht="15.75">
      <c r="B21" s="353" t="s">
        <v>85</v>
      </c>
      <c r="C21" s="325">
        <f>+'DGRGL-C1'!C16+'DGRGL-C1'!C20</f>
        <v>276485.16512</v>
      </c>
      <c r="D21" s="331">
        <f>ROUND(+C21*$E$9,5)</f>
        <v>1033778.03238</v>
      </c>
    </row>
    <row r="22" spans="2:4" ht="15.75">
      <c r="B22" s="353" t="s">
        <v>231</v>
      </c>
      <c r="C22" s="465">
        <f>+'DGRGL-C1'!C21</f>
        <v>11037.92753</v>
      </c>
      <c r="D22" s="331">
        <f>ROUND(+C22*$E$9,5)</f>
        <v>41270.81103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3">
        <f>+C19+C15</f>
        <v>672330.72064</v>
      </c>
      <c r="D24" s="553">
        <f>+D19+D15</f>
        <v>2513844.56446</v>
      </c>
      <c r="G24" s="177"/>
      <c r="H24" s="177"/>
    </row>
    <row r="25" spans="2:8" ht="15" customHeight="1">
      <c r="B25" s="551"/>
      <c r="C25" s="554"/>
      <c r="D25" s="554"/>
      <c r="G25" s="177"/>
      <c r="H25" s="177"/>
    </row>
    <row r="26" spans="2:4" ht="4.5" customHeight="1">
      <c r="B26" s="555"/>
      <c r="C26" s="555"/>
      <c r="D26" s="555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232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255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30 de noviembre de 2023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30" t="s">
        <v>130</v>
      </c>
      <c r="C39" s="542" t="s">
        <v>53</v>
      </c>
      <c r="D39" s="539" t="s">
        <v>134</v>
      </c>
    </row>
    <row r="40" spans="2:7" ht="13.5" customHeight="1">
      <c r="B40" s="531"/>
      <c r="C40" s="543"/>
      <c r="D40" s="540"/>
      <c r="E40" s="46"/>
      <c r="G40" s="182"/>
    </row>
    <row r="41" spans="2:4" ht="9" customHeight="1">
      <c r="B41" s="532"/>
      <c r="C41" s="544"/>
      <c r="D41" s="541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22379.58203</v>
      </c>
      <c r="D45" s="330">
        <f>SUM(D46:D48)</f>
        <v>83677.25721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22379.58203</v>
      </c>
      <c r="D47" s="331">
        <f>ROUND(+C47*$E$9,5)</f>
        <v>83677.25721</v>
      </c>
      <c r="E47" s="40"/>
    </row>
    <row r="48" spans="2:5" ht="15.75">
      <c r="B48" s="353" t="s">
        <v>229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3">
        <f>+C45+C43</f>
        <v>22379.58203</v>
      </c>
      <c r="D50" s="553">
        <f>+D45+D43</f>
        <v>83677.25721</v>
      </c>
    </row>
    <row r="51" spans="2:4" ht="15" customHeight="1">
      <c r="B51" s="551"/>
      <c r="C51" s="554"/>
      <c r="D51" s="554"/>
    </row>
    <row r="52" spans="2:4" ht="5.25" customHeight="1">
      <c r="B52" s="552"/>
      <c r="C52" s="552"/>
      <c r="D52" s="552"/>
    </row>
    <row r="53" spans="2:4" ht="15">
      <c r="B53" s="26" t="s">
        <v>230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11:B13"/>
    <mergeCell ref="D39:D41"/>
    <mergeCell ref="B24:B25"/>
    <mergeCell ref="C39:C41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255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30 de noviembre de 2023</v>
      </c>
      <c r="C9" s="329"/>
      <c r="D9" s="270"/>
      <c r="E9" s="315">
        <f>+Portada!I34</f>
        <v>3.739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260</v>
      </c>
      <c r="C11" s="542" t="s">
        <v>53</v>
      </c>
      <c r="D11" s="539" t="s">
        <v>134</v>
      </c>
      <c r="E11" s="63"/>
      <c r="H11" s="211"/>
      <c r="I11" s="211"/>
    </row>
    <row r="12" spans="2:9" ht="13.5" customHeight="1">
      <c r="B12" s="548" t="s">
        <v>32</v>
      </c>
      <c r="C12" s="543"/>
      <c r="D12" s="540"/>
      <c r="E12" s="86"/>
      <c r="G12" s="182"/>
      <c r="H12" s="211"/>
      <c r="I12" s="211"/>
    </row>
    <row r="13" spans="2:9" ht="9" customHeight="1">
      <c r="B13" s="549"/>
      <c r="C13" s="544"/>
      <c r="D13" s="541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481244.40639</v>
      </c>
      <c r="D15" s="335">
        <f>SUM(D16:D18)</f>
        <v>1799372.83549</v>
      </c>
      <c r="E15" s="63"/>
      <c r="G15" s="211"/>
      <c r="H15" s="211"/>
      <c r="I15" s="211"/>
    </row>
    <row r="16" spans="2:9" ht="15.75">
      <c r="B16" s="339" t="s">
        <v>90</v>
      </c>
      <c r="C16" s="482">
        <v>206228.67793</v>
      </c>
      <c r="D16" s="331">
        <f>ROUND(+C16*$E$9,5)</f>
        <v>771089.02678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263977.80093</v>
      </c>
      <c r="D17" s="331">
        <f>ROUND(+C17*$E$9,5)</f>
        <v>987012.99768</v>
      </c>
      <c r="E17" s="451"/>
      <c r="F17" s="453"/>
      <c r="G17" s="213"/>
      <c r="H17" s="211"/>
      <c r="I17" s="211"/>
    </row>
    <row r="18" spans="2:9" ht="15.75">
      <c r="B18" s="339" t="s">
        <v>233</v>
      </c>
      <c r="C18" s="482">
        <v>11037.92753</v>
      </c>
      <c r="D18" s="331">
        <f>ROUND(+C18*$E$9,5)</f>
        <v>41270.81103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191086.31425</v>
      </c>
      <c r="D20" s="335">
        <f>+D21+D22</f>
        <v>714471.72898</v>
      </c>
      <c r="F20" s="452"/>
      <c r="G20" s="211"/>
    </row>
    <row r="21" spans="2:7" ht="15.75">
      <c r="B21" s="339" t="s">
        <v>234</v>
      </c>
      <c r="C21" s="331">
        <f>+C25+C30+C35</f>
        <v>178579.03422</v>
      </c>
      <c r="D21" s="331">
        <f>+D25+D30+D35</f>
        <v>667707.00895</v>
      </c>
      <c r="F21" s="212"/>
      <c r="G21" s="213"/>
    </row>
    <row r="22" spans="2:7" ht="15.75">
      <c r="B22" s="339" t="s">
        <v>85</v>
      </c>
      <c r="C22" s="331">
        <f>+C26+C31+C36</f>
        <v>12507.28003</v>
      </c>
      <c r="D22" s="331">
        <f>+D26+D31+D36</f>
        <v>46764.72003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5796.91362</v>
      </c>
      <c r="D24" s="342">
        <f>SUM(D25:D27)</f>
        <v>21674.66003</v>
      </c>
      <c r="G24" s="211"/>
    </row>
    <row r="25" spans="2:7" ht="15">
      <c r="B25" s="41" t="s">
        <v>91</v>
      </c>
      <c r="C25" s="483">
        <v>5796.91362</v>
      </c>
      <c r="D25" s="341">
        <f>ROUND(+C25*$E$9,5)</f>
        <v>21674.66003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231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174</v>
      </c>
      <c r="C29" s="342">
        <f>SUM(C30:C32)</f>
        <v>175660.19040999998</v>
      </c>
      <c r="D29" s="342">
        <f>SUM(D30:D32)</f>
        <v>656793.4519399999</v>
      </c>
      <c r="G29" s="211"/>
    </row>
    <row r="30" spans="2:7" ht="15">
      <c r="B30" s="41" t="s">
        <v>90</v>
      </c>
      <c r="C30" s="483">
        <v>163152.91038</v>
      </c>
      <c r="D30" s="341">
        <f>ROUND(+C30*$E$9,5)</f>
        <v>610028.73191</v>
      </c>
      <c r="G30" s="211"/>
    </row>
    <row r="31" spans="2:7" ht="15">
      <c r="B31" s="41" t="s">
        <v>85</v>
      </c>
      <c r="C31" s="341">
        <v>12507.28003</v>
      </c>
      <c r="D31" s="341">
        <f>ROUND(+C31*$E$9,5)</f>
        <v>46764.72003</v>
      </c>
      <c r="G31" s="211"/>
    </row>
    <row r="32" spans="2:7" ht="15">
      <c r="B32" s="41" t="s">
        <v>231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175</v>
      </c>
      <c r="C34" s="342">
        <f>SUM(C35:C37)</f>
        <v>9629.21022</v>
      </c>
      <c r="D34" s="342">
        <f>SUM(D35:D37)</f>
        <v>36003.61701</v>
      </c>
      <c r="G34" s="211"/>
    </row>
    <row r="35" spans="2:7" ht="15">
      <c r="B35" s="41" t="s">
        <v>91</v>
      </c>
      <c r="C35" s="483">
        <v>9629.21022</v>
      </c>
      <c r="D35" s="341">
        <f>ROUND(+C35*$E$9,5)</f>
        <v>36003.61701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231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3">
        <f>+C20+C15</f>
        <v>672330.72064</v>
      </c>
      <c r="D39" s="553">
        <f>+D20+D15</f>
        <v>2513844.56447</v>
      </c>
    </row>
    <row r="40" spans="2:7" ht="15" customHeight="1">
      <c r="B40" s="551"/>
      <c r="C40" s="554"/>
      <c r="D40" s="554"/>
      <c r="F40" s="113"/>
      <c r="G40" s="113"/>
    </row>
    <row r="41" ht="4.5" customHeight="1"/>
    <row r="42" spans="2:4" ht="15">
      <c r="B42" s="469" t="s">
        <v>144</v>
      </c>
      <c r="C42" s="499"/>
      <c r="D42" s="492"/>
    </row>
    <row r="43" spans="2:4" ht="15">
      <c r="B43" s="26" t="s">
        <v>232</v>
      </c>
      <c r="C43" s="491"/>
      <c r="D43" s="26"/>
    </row>
    <row r="44" spans="2:4" ht="15">
      <c r="B44" s="558" t="s">
        <v>235</v>
      </c>
      <c r="C44" s="558"/>
      <c r="D44" s="558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255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30 de noviembre de 2023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176</v>
      </c>
      <c r="C54" s="542" t="s">
        <v>53</v>
      </c>
      <c r="D54" s="539" t="s">
        <v>134</v>
      </c>
      <c r="H54" s="177"/>
      <c r="I54" s="177"/>
    </row>
    <row r="55" spans="2:7" ht="13.5" customHeight="1">
      <c r="B55" s="556" t="s">
        <v>177</v>
      </c>
      <c r="C55" s="543"/>
      <c r="D55" s="540"/>
      <c r="E55" s="46"/>
      <c r="G55" s="182"/>
    </row>
    <row r="56" spans="2:4" ht="9" customHeight="1">
      <c r="B56" s="557"/>
      <c r="C56" s="544"/>
      <c r="D56" s="541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22379.58203</v>
      </c>
      <c r="D58" s="335">
        <f>SUM(D59:D61)</f>
        <v>83677.25721017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22379.58203</v>
      </c>
      <c r="D60" s="331">
        <f>+C60*$E$9</f>
        <v>83677.25721017</v>
      </c>
    </row>
    <row r="61" spans="2:4" ht="15.75">
      <c r="B61" s="45" t="s">
        <v>229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3">
        <f>+C63+C58</f>
        <v>22379.58203</v>
      </c>
      <c r="D65" s="553">
        <f>+D63+D58</f>
        <v>83677.25721017</v>
      </c>
      <c r="F65" s="197"/>
      <c r="G65" s="197"/>
    </row>
    <row r="66" spans="2:4" ht="15" customHeight="1">
      <c r="B66" s="551"/>
      <c r="C66" s="554"/>
      <c r="D66" s="554"/>
    </row>
    <row r="67" ht="5.25" customHeight="1"/>
    <row r="68" spans="2:4" ht="15">
      <c r="B68" s="26" t="s">
        <v>230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255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30 de noviembre de 2023</v>
      </c>
      <c r="C9" s="329"/>
      <c r="D9" s="269"/>
      <c r="E9" s="315">
        <f>+Portada!I34</f>
        <v>3.739</v>
      </c>
    </row>
    <row r="10" spans="2:4" ht="7.5" customHeight="1">
      <c r="B10" s="87"/>
      <c r="C10" s="87"/>
      <c r="D10" s="87"/>
    </row>
    <row r="11" spans="2:4" ht="15" customHeight="1">
      <c r="B11" s="530" t="s">
        <v>103</v>
      </c>
      <c r="C11" s="542" t="s">
        <v>53</v>
      </c>
      <c r="D11" s="539" t="s">
        <v>134</v>
      </c>
    </row>
    <row r="12" spans="2:4" ht="13.5" customHeight="1">
      <c r="B12" s="531"/>
      <c r="C12" s="543"/>
      <c r="D12" s="540"/>
    </row>
    <row r="13" spans="2:4" ht="9" customHeight="1">
      <c r="B13" s="532"/>
      <c r="C13" s="544"/>
      <c r="D13" s="541"/>
    </row>
    <row r="14" spans="2:4" ht="9" customHeight="1">
      <c r="B14" s="88"/>
      <c r="C14" s="88"/>
      <c r="D14" s="106"/>
    </row>
    <row r="15" spans="2:5" ht="15.75">
      <c r="B15" s="383" t="s">
        <v>80</v>
      </c>
      <c r="C15" s="349">
        <f>+C17</f>
        <v>384807.62798999995</v>
      </c>
      <c r="D15" s="349">
        <f>+D17</f>
        <v>1438795.7210600001</v>
      </c>
      <c r="E15" s="451"/>
    </row>
    <row r="16" spans="2:4" ht="9.75" customHeight="1">
      <c r="B16" s="73"/>
      <c r="C16" s="349"/>
      <c r="D16" s="349"/>
    </row>
    <row r="17" spans="2:5" ht="15.75">
      <c r="B17" s="382" t="s">
        <v>94</v>
      </c>
      <c r="C17" s="349">
        <f>+C19</f>
        <v>384807.62798999995</v>
      </c>
      <c r="D17" s="349">
        <f>+D19</f>
        <v>1438795.7210600001</v>
      </c>
      <c r="E17" s="451"/>
    </row>
    <row r="18" spans="2:4" ht="7.5" customHeight="1">
      <c r="B18" s="384"/>
      <c r="C18" s="347"/>
      <c r="D18" s="347"/>
    </row>
    <row r="19" spans="2:5" ht="15">
      <c r="B19" s="355" t="s">
        <v>145</v>
      </c>
      <c r="C19" s="347">
        <f>SUM(C20:C21)</f>
        <v>384807.62798999995</v>
      </c>
      <c r="D19" s="347">
        <f>SUM(D20:D21)</f>
        <v>1438795.7210600001</v>
      </c>
      <c r="E19" s="451"/>
    </row>
    <row r="20" spans="2:4" ht="15">
      <c r="B20" s="354" t="s">
        <v>147</v>
      </c>
      <c r="C20" s="348">
        <v>282823.99652</v>
      </c>
      <c r="D20" s="348">
        <f>ROUND(+C20*$E$9,5)</f>
        <v>1057478.92299</v>
      </c>
    </row>
    <row r="21" spans="2:4" ht="15">
      <c r="B21" s="354" t="s">
        <v>146</v>
      </c>
      <c r="C21" s="348">
        <v>101983.63147</v>
      </c>
      <c r="D21" s="348">
        <f>ROUND(+C21*$E$9,5)</f>
        <v>381316.79807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276485.16512</v>
      </c>
      <c r="D23" s="349">
        <f>+D25+D31</f>
        <v>1033778.0323799999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12402.36419</v>
      </c>
      <c r="D25" s="349">
        <f>+D27</f>
        <v>46372.43971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12402.36419</v>
      </c>
      <c r="D27" s="350">
        <f>SUM(D28:D29)</f>
        <v>46372.43971</v>
      </c>
    </row>
    <row r="28" spans="2:4" ht="15">
      <c r="B28" s="354" t="s">
        <v>149</v>
      </c>
      <c r="C28" s="348">
        <v>12402.36419</v>
      </c>
      <c r="D28" s="348">
        <f>ROUND(+C28*$E$9,5)</f>
        <v>46372.43971</v>
      </c>
    </row>
    <row r="29" spans="2:4" ht="15" hidden="1">
      <c r="B29" s="354" t="s">
        <v>150</v>
      </c>
      <c r="C29" s="348">
        <v>0</v>
      </c>
      <c r="D29" s="348">
        <f>ROUND(+C29*$E$9,5)</f>
        <v>0</v>
      </c>
    </row>
    <row r="30" spans="2:4" ht="7.5" customHeight="1">
      <c r="B30" s="384"/>
      <c r="C30" s="344"/>
      <c r="D30" s="347"/>
    </row>
    <row r="31" spans="2:5" ht="15.75">
      <c r="B31" s="382" t="s">
        <v>94</v>
      </c>
      <c r="C31" s="343">
        <f>+C33+C40+C44</f>
        <v>264082.80093</v>
      </c>
      <c r="D31" s="349">
        <f>+D33+D40+D44+D48</f>
        <v>987405.5926699999</v>
      </c>
      <c r="E31" s="451"/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53239.374930000005</v>
      </c>
      <c r="D33" s="347">
        <f>SUM(D34:D38)</f>
        <v>199062.02285</v>
      </c>
      <c r="E33" s="451"/>
      <c r="F33" s="223"/>
    </row>
    <row r="34" spans="2:6" ht="15">
      <c r="B34" s="354" t="s">
        <v>261</v>
      </c>
      <c r="C34" s="348">
        <v>37850.3487</v>
      </c>
      <c r="D34" s="348">
        <f>ROUND(+C34*$E$9,5)</f>
        <v>141522.45379</v>
      </c>
      <c r="F34" s="223"/>
    </row>
    <row r="35" spans="2:6" ht="15">
      <c r="B35" s="354" t="s">
        <v>222</v>
      </c>
      <c r="C35" s="348">
        <v>14821.09569</v>
      </c>
      <c r="D35" s="348">
        <f>ROUND(+C35*$E$9,5)</f>
        <v>55416.07678</v>
      </c>
      <c r="F35" s="223"/>
    </row>
    <row r="36" spans="2:6" ht="15">
      <c r="B36" s="354" t="s">
        <v>157</v>
      </c>
      <c r="C36" s="348">
        <v>536.66638</v>
      </c>
      <c r="D36" s="348">
        <f>ROUND(+C36*$E$9,5)</f>
        <v>2006.59559</v>
      </c>
      <c r="F36" s="223"/>
    </row>
    <row r="37" spans="2:6" ht="15" hidden="1">
      <c r="B37" s="354" t="s">
        <v>268</v>
      </c>
      <c r="C37" s="348">
        <v>0</v>
      </c>
      <c r="D37" s="348">
        <f>ROUND(+C37*$E$9,5)</f>
        <v>0</v>
      </c>
      <c r="F37" s="223"/>
    </row>
    <row r="38" spans="1:7" ht="15">
      <c r="A38" s="74"/>
      <c r="B38" s="354" t="s">
        <v>210</v>
      </c>
      <c r="C38" s="348">
        <v>31.26416</v>
      </c>
      <c r="D38" s="348">
        <f>ROUND(+C38*$E$9,5)</f>
        <v>116.89669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14741.7325</v>
      </c>
      <c r="D40" s="347">
        <f>SUM(D41:D42)</f>
        <v>55119.33782</v>
      </c>
      <c r="E40" s="74"/>
      <c r="F40" s="74"/>
      <c r="G40" s="74"/>
    </row>
    <row r="41" spans="1:7" ht="15">
      <c r="A41" s="74"/>
      <c r="B41" s="354" t="s">
        <v>152</v>
      </c>
      <c r="C41" s="477">
        <v>14741.7325</v>
      </c>
      <c r="D41" s="348">
        <f>ROUND(+C41*$E$9,5)</f>
        <v>55119.33782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181</v>
      </c>
      <c r="C44" s="347">
        <f>SUM(C45:C46)</f>
        <v>196101.6935</v>
      </c>
      <c r="D44" s="347">
        <f>SUM(D45:D46)</f>
        <v>733224.232</v>
      </c>
    </row>
    <row r="45" spans="2:4" ht="15">
      <c r="B45" s="354" t="s">
        <v>154</v>
      </c>
      <c r="C45" s="348">
        <v>153214.86063</v>
      </c>
      <c r="D45" s="348">
        <f>ROUND(+C45*$E$9,5)</f>
        <v>572870.3639</v>
      </c>
    </row>
    <row r="46" spans="2:4" ht="15">
      <c r="B46" s="354" t="s">
        <v>204</v>
      </c>
      <c r="C46" s="348">
        <v>42886.83287</v>
      </c>
      <c r="D46" s="348">
        <f>ROUND(+C46*$E$9,5)</f>
        <v>160353.8681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5" ht="15.75">
      <c r="B52" s="383" t="s">
        <v>236</v>
      </c>
      <c r="C52" s="343">
        <f>+C54</f>
        <v>11037.92753</v>
      </c>
      <c r="D52" s="349">
        <f>+D54</f>
        <v>41270.81103</v>
      </c>
      <c r="E52" s="451"/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11037.92753</v>
      </c>
      <c r="D54" s="349">
        <f>+D56</f>
        <v>41270.81103</v>
      </c>
    </row>
    <row r="55" spans="2:4" ht="7.5" customHeight="1">
      <c r="B55" s="385"/>
      <c r="C55" s="343"/>
      <c r="D55" s="349"/>
    </row>
    <row r="56" spans="2:4" ht="15">
      <c r="B56" s="355" t="s">
        <v>237</v>
      </c>
      <c r="C56" s="344">
        <f>SUM(C57:C57)</f>
        <v>11037.92753</v>
      </c>
      <c r="D56" s="350">
        <f>SUM(D57:D57)</f>
        <v>41270.81103</v>
      </c>
    </row>
    <row r="57" spans="2:4" ht="15">
      <c r="B57" s="354" t="s">
        <v>154</v>
      </c>
      <c r="C57" s="477">
        <v>11037.92753</v>
      </c>
      <c r="D57" s="348">
        <f>ROUND(+C57*$E$9,5)</f>
        <v>41270.81103</v>
      </c>
    </row>
    <row r="58" spans="2:4" ht="8.25" customHeight="1">
      <c r="B58" s="388"/>
      <c r="C58" s="348"/>
      <c r="D58" s="352"/>
    </row>
    <row r="59" spans="2:4" ht="15" customHeight="1">
      <c r="B59" s="561" t="s">
        <v>16</v>
      </c>
      <c r="C59" s="553">
        <f>+C23+C15+C52</f>
        <v>672330.72064</v>
      </c>
      <c r="D59" s="553">
        <f>+D23+D15+D52</f>
        <v>2513844.56447</v>
      </c>
    </row>
    <row r="60" spans="2:4" ht="15" customHeight="1">
      <c r="B60" s="562"/>
      <c r="C60" s="554"/>
      <c r="D60" s="554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8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180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255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30 de noviembre de 2023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30" t="s">
        <v>103</v>
      </c>
      <c r="C79" s="542" t="s">
        <v>53</v>
      </c>
      <c r="D79" s="539" t="s">
        <v>134</v>
      </c>
      <c r="F79" s="74"/>
      <c r="G79" s="74"/>
    </row>
    <row r="80" spans="1:7" ht="13.5" customHeight="1">
      <c r="A80" s="74"/>
      <c r="B80" s="531"/>
      <c r="C80" s="543"/>
      <c r="D80" s="540"/>
      <c r="F80" s="74"/>
      <c r="G80" s="74"/>
    </row>
    <row r="81" spans="2:5" s="74" customFormat="1" ht="9" customHeight="1">
      <c r="B81" s="532"/>
      <c r="C81" s="544"/>
      <c r="D81" s="541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22379.58203</v>
      </c>
      <c r="D91" s="349">
        <f>+D93</f>
        <v>83677.25721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22379.58203</v>
      </c>
      <c r="D93" s="349">
        <f>+D95+D100+D103</f>
        <v>83677.25721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149.48415</v>
      </c>
      <c r="D95" s="347">
        <f>SUM(D96:D98)</f>
        <v>558.9212399999999</v>
      </c>
    </row>
    <row r="96" spans="2:5" s="74" customFormat="1" ht="15.75" customHeight="1">
      <c r="B96" s="354" t="s">
        <v>157</v>
      </c>
      <c r="C96" s="348">
        <v>148.57532</v>
      </c>
      <c r="D96" s="348">
        <f>ROUND(+C96*$E$9,5)</f>
        <v>555.52312</v>
      </c>
      <c r="E96" s="63"/>
    </row>
    <row r="97" spans="2:5" s="74" customFormat="1" ht="15.75" customHeight="1">
      <c r="B97" s="354" t="s">
        <v>263</v>
      </c>
      <c r="C97" s="348">
        <v>0.90883</v>
      </c>
      <c r="D97" s="348">
        <f>ROUND(+C97*$E$9,5)</f>
        <v>3.39812</v>
      </c>
      <c r="E97" s="63"/>
    </row>
    <row r="98" spans="2:5" s="74" customFormat="1" ht="15.75" customHeight="1" hidden="1">
      <c r="B98" s="354" t="s">
        <v>267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22230.09788</v>
      </c>
      <c r="D100" s="347">
        <f>SUM(D101:D101)</f>
        <v>83118.33597</v>
      </c>
    </row>
    <row r="101" spans="2:5" s="74" customFormat="1" ht="15.75" customHeight="1">
      <c r="B101" s="354" t="s">
        <v>152</v>
      </c>
      <c r="C101" s="348">
        <v>22230.09788</v>
      </c>
      <c r="D101" s="348">
        <f>ROUND(+C101*$E$9,5)</f>
        <v>83118.33597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236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 hidden="1">
      <c r="B109" s="385"/>
      <c r="C109" s="343"/>
      <c r="D109" s="349"/>
    </row>
    <row r="110" spans="2:4" s="74" customFormat="1" ht="15.75" customHeight="1" hidden="1">
      <c r="B110" s="386" t="s">
        <v>237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59" t="s">
        <v>16</v>
      </c>
      <c r="C112" s="553">
        <f>+C91+C87+C106</f>
        <v>22379.58203</v>
      </c>
      <c r="D112" s="553">
        <f>+D91+D87+D106</f>
        <v>83677.25721</v>
      </c>
    </row>
    <row r="113" spans="2:4" s="74" customFormat="1" ht="15" customHeight="1">
      <c r="B113" s="560"/>
      <c r="C113" s="554"/>
      <c r="D113" s="554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9"/>
      <c r="C117" s="509"/>
      <c r="D117" s="509"/>
    </row>
    <row r="118" spans="2:4" s="74" customFormat="1" ht="15">
      <c r="B118" s="509"/>
      <c r="C118" s="509"/>
      <c r="D118" s="509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  <mergeCell ref="D79:D81"/>
    <mergeCell ref="C112:C113"/>
    <mergeCell ref="D112:D113"/>
    <mergeCell ref="B59:B60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2024-01-08T15:14:09Z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