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 Cuadros" sheetId="3" r:id="rId3"/>
    <sheet name="Resumen Graficos" sheetId="4" r:id="rId4"/>
    <sheet name="Residencia Acreedor" sheetId="5" r:id="rId5"/>
    <sheet name="Plazo" sheetId="6" r:id="rId6"/>
    <sheet name="Tipo Instrum." sheetId="7" r:id="rId7"/>
    <sheet name="Moneda" sheetId="8" r:id="rId8"/>
    <sheet name="Acreedor" sheetId="9" r:id="rId9"/>
    <sheet name="Deudor" sheetId="10" r:id="rId10"/>
    <sheet name="Total de Proy Serv" sheetId="11" r:id="rId11"/>
  </sheets>
  <definedNames>
    <definedName name="_xlnm.Print_Area" localSheetId="8">'Acreedor'!$B$76:$D$124</definedName>
    <definedName name="_xlnm.Print_Area" localSheetId="9">'Deudor'!$B$5:$D$104</definedName>
    <definedName name="_xlnm.Print_Area" localSheetId="7">'Moneda'!$B$1:$E$64</definedName>
    <definedName name="_xlnm.Print_Area" localSheetId="5">'Plazo'!$B$1:$E$26</definedName>
    <definedName name="_xlnm.Print_Area" localSheetId="1">'Portada'!$B$1:$H$36</definedName>
    <definedName name="_xlnm.Print_Area" localSheetId="4">'Residencia Acreedor'!$B$1:$D$52</definedName>
    <definedName name="_xlnm.Print_Area" localSheetId="2">'Resumen Cuadros'!$B$1:$K$51</definedName>
    <definedName name="_xlnm.Print_Area" localSheetId="3">'Resumen Graficos'!$A$1:$O$54</definedName>
    <definedName name="_xlnm.Print_Area" localSheetId="6">'Tipo Instrum.'!$B$1:$E$51</definedName>
    <definedName name="_xlnm.Print_Area" localSheetId="10">'Total de Proy Serv'!$B$55:$M$99</definedName>
    <definedName name="Nueox">#REF!</definedName>
    <definedName name="nuevo">'Total de Proy Serv'!$B$60</definedName>
  </definedNames>
  <calcPr fullCalcOnLoad="1"/>
</workbook>
</file>

<file path=xl/sharedStrings.xml><?xml version="1.0" encoding="utf-8"?>
<sst xmlns="http://schemas.openxmlformats.org/spreadsheetml/2006/main" count="519" uniqueCount="326">
  <si>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</si>
  <si>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</si>
  <si>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</si>
  <si>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</si>
  <si>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</si>
  <si>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</si>
  <si>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</si>
  <si>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</si>
  <si>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</si>
  <si>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</si>
  <si>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</si>
  <si>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</si>
  <si>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</si>
  <si>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</si>
  <si>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</si>
  <si>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 xml:space="preserve">  Bonistas</t>
  </si>
  <si>
    <t>TOTAL</t>
  </si>
  <si>
    <t xml:space="preserve"> Gobiernos Locales</t>
  </si>
  <si>
    <t>TIPO DE DEUDA</t>
  </si>
  <si>
    <t xml:space="preserve">     TOTAL </t>
  </si>
  <si>
    <t xml:space="preserve">   Dólares</t>
  </si>
  <si>
    <t xml:space="preserve">   Yenes</t>
  </si>
  <si>
    <t xml:space="preserve">   Euro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</si>
  <si>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</si>
  <si>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</si>
  <si>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</si>
  <si>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</si>
  <si>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</si>
  <si>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</si>
  <si>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</si>
  <si>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</si>
  <si>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</si>
  <si>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Nuevos soles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</si>
  <si>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</si>
  <si>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</si>
  <si>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</si>
  <si>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</si>
  <si>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</si>
  <si>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</si>
  <si>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</si>
  <si>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</si>
  <si>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Bonistas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</si>
  <si>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</si>
  <si>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</si>
  <si>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</si>
  <si>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</si>
  <si>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</si>
  <si>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</si>
  <si>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</si>
  <si>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</si>
  <si>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</si>
  <si>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</si>
  <si>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</si>
  <si>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 xml:space="preserve">  Bco. Internacional del Perú</t>
  </si>
  <si>
    <t xml:space="preserve">  Bco. Financiero</t>
  </si>
  <si>
    <t xml:space="preserve">  BBVA B. Continental</t>
  </si>
  <si>
    <t>EVOLUCIÓN DE LA DEUDA DE GR-GL</t>
  </si>
  <si>
    <t>Corto Plazo</t>
  </si>
  <si>
    <t>Mediano y Largo Plazo</t>
  </si>
  <si>
    <t>PLAZO</t>
  </si>
  <si>
    <t>RESUMEN DE CUADROS</t>
  </si>
  <si>
    <t>RESUMEN DE GRÁFICOS</t>
  </si>
  <si>
    <t xml:space="preserve"> CORTO PLAZO</t>
  </si>
  <si>
    <t xml:space="preserve"> MEDIANO Y LARGO PLAZO </t>
  </si>
  <si>
    <t xml:space="preserve">    Gobiernos Locales</t>
  </si>
  <si>
    <t xml:space="preserve">    Gobiernos Regionales</t>
  </si>
  <si>
    <t>Organismos Internacionales</t>
  </si>
  <si>
    <t>Coop. Ahorro y Crédito Sto. Cristo de Bagazan</t>
  </si>
  <si>
    <t>PORTADA</t>
  </si>
  <si>
    <t xml:space="preserve">   Miles de US dólares</t>
  </si>
  <si>
    <t>Equiv. miles de nuevos soles</t>
  </si>
  <si>
    <t>POR TIPO DE INSTRUMENTO Y SECTOR INSTITUCIONAL</t>
  </si>
  <si>
    <t>I. MONEDA LOCAL</t>
  </si>
  <si>
    <t>II. MONEDA EXTRANJERA</t>
  </si>
  <si>
    <t xml:space="preserve">     Banca Estatal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</si>
  <si>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</si>
  <si>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</si>
  <si>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</si>
  <si>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</si>
  <si>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</si>
  <si>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</si>
  <si>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1/ Incluye deuda con Convenios de Traspasos de Recursos.</t>
  </si>
  <si>
    <t xml:space="preserve"> Gobiernos Regionales   </t>
  </si>
  <si>
    <t>Sistema Integrado de Gestión y Administración de la Deuda-SIAD</t>
  </si>
  <si>
    <t>Dirección de Finanzas -  Equipo de Trabajo de Estadística</t>
  </si>
  <si>
    <t xml:space="preserve">Evolución de la Deuda </t>
  </si>
  <si>
    <t xml:space="preserve">  Bco. de la Nación</t>
  </si>
  <si>
    <t xml:space="preserve">  Bco. de Crédito</t>
  </si>
  <si>
    <t>Bco. Internacional de  Reconstrucción y Fomento (BIRF)</t>
  </si>
  <si>
    <t>Bco. Interamericano de Desarrollo (BID)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</si>
  <si>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</si>
  <si>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</si>
  <si>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</si>
  <si>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</si>
  <si>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</si>
  <si>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</si>
  <si>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</si>
  <si>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</si>
  <si>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</si>
  <si>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</si>
  <si>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</si>
  <si>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</si>
  <si>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Se recopila de acuerdo a la moneda de origen de la operación. Para fines comparativos se presenta en US$ y su equivalente en nuevos soles.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</si>
  <si>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</si>
  <si>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</si>
  <si>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</si>
  <si>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r>
      <t xml:space="preserve">  MEF 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1/</t>
    </r>
  </si>
  <si>
    <t>Cuadro en nuevos soles</t>
  </si>
  <si>
    <t>(Miles de US dólares)</t>
  </si>
  <si>
    <t>Amt.</t>
  </si>
  <si>
    <t>Int.</t>
  </si>
  <si>
    <t>DE CORTO Y MEDIANO Y LARGO PLAZO</t>
  </si>
  <si>
    <t>(Miles de nuevos soles)</t>
  </si>
  <si>
    <t>POR PLAZO Y SECTOR INSTITUCIONAL</t>
  </si>
  <si>
    <t xml:space="preserve">2/  Incluye la deuda externa contratada por el Gobierno Nacional y traslada a los Gobiernos Regionales </t>
  </si>
  <si>
    <t xml:space="preserve">    Regionales y Gobiernos Locales con Convenios Traspasos de Recursos.</t>
  </si>
  <si>
    <t>2/ Deuda con Convenios de Traspasos de Recursos.</t>
  </si>
  <si>
    <t>I.  GOBIERNOS REGIONALES</t>
  </si>
  <si>
    <t xml:space="preserve"> Deuda Interna</t>
  </si>
  <si>
    <t xml:space="preserve">     MEF   </t>
  </si>
  <si>
    <t>II.  GOBIERNOS LOCALES</t>
  </si>
  <si>
    <t xml:space="preserve"> Deuda Externa</t>
  </si>
  <si>
    <t xml:space="preserve">     Organismos Internacionales</t>
  </si>
  <si>
    <t xml:space="preserve">     Bonistas</t>
  </si>
  <si>
    <t xml:space="preserve">     Banca Comercial</t>
  </si>
  <si>
    <t xml:space="preserve">     Otras Fuentes</t>
  </si>
  <si>
    <t xml:space="preserve">       BID</t>
  </si>
  <si>
    <t xml:space="preserve">       BIRF</t>
  </si>
  <si>
    <t xml:space="preserve">       BBVA B. Continental</t>
  </si>
  <si>
    <t xml:space="preserve">       Bco. Internacional del Perú</t>
  </si>
  <si>
    <t xml:space="preserve">       Bco. de Crédito</t>
  </si>
  <si>
    <t xml:space="preserve">       Bco. Financiero</t>
  </si>
  <si>
    <t xml:space="preserve">       Bco. de la Nación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</si>
  <si>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</si>
  <si>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</si>
  <si>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</si>
  <si>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</si>
  <si>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    y Gobiernos Locales con Convenios de Traspasos de Recursos.</t>
  </si>
  <si>
    <t xml:space="preserve"> BONOS   </t>
  </si>
  <si>
    <t xml:space="preserve">1/ Incluye la deuda externa contratada por el Gobierno Nacional y traslada a los Gobiernos </t>
  </si>
  <si>
    <t xml:space="preserve">     Gobiernos Locales</t>
  </si>
  <si>
    <t xml:space="preserve">     Gobiernos Regionales </t>
  </si>
  <si>
    <t xml:space="preserve">     Gobiernos Regionales  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</si>
  <si>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</si>
  <si>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</si>
  <si>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</si>
  <si>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</si>
  <si>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2/ Deuda derivada de la entrega de Certificados de  Inversión Pública Regional y Local (CIPRL).</t>
  </si>
  <si>
    <t>Deuda Externa</t>
  </si>
  <si>
    <t>Deuda Interna</t>
  </si>
  <si>
    <t>Período</t>
  </si>
  <si>
    <t>MEF</t>
  </si>
  <si>
    <t>Bancos</t>
  </si>
  <si>
    <t>Otros</t>
  </si>
  <si>
    <t xml:space="preserve">       Bco. Agropecuario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</si>
  <si>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</si>
  <si>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</si>
  <si>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</si>
  <si>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</si>
  <si>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</si>
  <si>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Municipalidad Provincial de Lima</t>
  </si>
  <si>
    <t>Municipalidad Distrital de Cerro Colorado</t>
  </si>
  <si>
    <t>Municipalidad Distrital de Ate - Vitarte</t>
  </si>
  <si>
    <t>Municipalidad Provincial de Sechura</t>
  </si>
  <si>
    <t>Municipalidad Provincial de Chota</t>
  </si>
  <si>
    <t>Municipalidad Provincial de Zarumilla</t>
  </si>
  <si>
    <t>Municipalidad Provincial de Tocache</t>
  </si>
  <si>
    <t>Municipalidad Distrital de Huayllay</t>
  </si>
  <si>
    <t>Municipalidad Distrital de San Luis</t>
  </si>
  <si>
    <t>Municipalidad Distrital de San Miguel</t>
  </si>
  <si>
    <t>Municipalidad Provincial de Huaylas - Caraz</t>
  </si>
  <si>
    <t>Municipalidad Distrital de Curimana</t>
  </si>
  <si>
    <t>Municipalidad Provincial de Chiclayo</t>
  </si>
  <si>
    <t>Municipalidad Provincial de Islay - Mollendo</t>
  </si>
  <si>
    <t>Municipalidad Distrital de Miraflores</t>
  </si>
  <si>
    <t>Municipalidad Provincial de Andahuaylas</t>
  </si>
  <si>
    <t>Sector institucional / Deudor</t>
  </si>
  <si>
    <t>Municipalidad Distrital de la Molina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</si>
  <si>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</si>
  <si>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</si>
  <si>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</si>
  <si>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</si>
  <si>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>Municipalidad Distrital de Tinyahuarco</t>
  </si>
  <si>
    <t>Banco</t>
  </si>
  <si>
    <t xml:space="preserve">  Bco. Agropecuario</t>
  </si>
  <si>
    <t xml:space="preserve">  Sector Institucional / Acreedor</t>
  </si>
  <si>
    <t>Municipalidad Provincial de Jaén</t>
  </si>
  <si>
    <t xml:space="preserve">1/  Deuda directa de la Municipalidad Metropolitana de Lima, con garantía del Gobierno Nacional 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</si>
  <si>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</si>
  <si>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</si>
  <si>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</si>
  <si>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</si>
  <si>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</si>
  <si>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</si>
  <si>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</si>
  <si>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 xml:space="preserve"> </t>
  </si>
  <si>
    <t>Expresado en millones de US$ y el equivalente en millones de nuevos soles</t>
  </si>
  <si>
    <t>Comprende el saldo de la deuda de los Gobiernos Regionales y Gobiernos Locales.</t>
  </si>
  <si>
    <r>
      <t xml:space="preserve"> DEUDA EXTERNA   </t>
    </r>
    <r>
      <rPr>
        <b/>
        <sz val="8"/>
        <rFont val="Arial"/>
        <family val="2"/>
      </rPr>
      <t>1/</t>
    </r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</si>
  <si>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</si>
  <si>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</si>
  <si>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</si>
  <si>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Gobiernos Locales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</si>
  <si>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r>
      <t xml:space="preserve">      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</si>
  <si>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</si>
  <si>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</si>
  <si>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</si>
  <si>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      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</si>
  <si>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t>POR RESIDENCIA DEL ACREEDOR Y SECTOR INSTITUCIONAL</t>
  </si>
  <si>
    <t>Municipalidad Provincial de Talara - Pariñas</t>
  </si>
  <si>
    <t>Municipalidad Distrital de Chavín</t>
  </si>
  <si>
    <t>SERVICIO PROYECTADO POR RESIDENCIA DEL ACREEDOR</t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</si>
  <si>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</si>
  <si>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</si>
  <si>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>Municipalidad Distrital de  Huarmaca</t>
  </si>
  <si>
    <t xml:space="preserve">  Caja Metropolitano de Lima</t>
  </si>
  <si>
    <t xml:space="preserve">Gobierno Regional de Arequipa </t>
  </si>
  <si>
    <t>Gobierno Regional de Apurimac</t>
  </si>
  <si>
    <t>Gobierno Regional de Piura</t>
  </si>
  <si>
    <t>Municipalidad Provincial de Rodríguez de Mendoza - San Nicolás</t>
  </si>
  <si>
    <t>Municipalidad Distrital de Olmos</t>
  </si>
  <si>
    <t>Municipalidad Distrital de Lince</t>
  </si>
  <si>
    <t>Municipalidad Provincial de la Convención - Santa Ana</t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</si>
  <si>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</si>
  <si>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r>
      <t xml:space="preserve">     MEF   </t>
    </r>
    <r>
      <rPr>
        <b/>
        <sz val="8"/>
        <rFont val="Arial"/>
        <family val="2"/>
      </rPr>
      <t xml:space="preserve">1/  </t>
    </r>
  </si>
  <si>
    <t>1/ Deuda entre sectores interinstitucionales.</t>
  </si>
  <si>
    <r>
      <t xml:space="preserve">II. Gobiernos Locales   </t>
    </r>
    <r>
      <rPr>
        <b/>
        <sz val="8"/>
        <rFont val="Arial"/>
        <family val="2"/>
      </rPr>
      <t>1/</t>
    </r>
  </si>
  <si>
    <t xml:space="preserve">1/  Comprende, convenios de traspasos de recursos entre el MEF y cada Gobierno Regional. Además deuda derivada de la entrega </t>
  </si>
  <si>
    <t>1/   Incluye deuda derivada de la entrega de Certificados de  Inversión Pública Regional y Local (CIPRL).</t>
  </si>
  <si>
    <t xml:space="preserve">1/ Comprende: Convenios de Traspasos de Recursos, Certificado de  Inversión Pública Regional y Local  </t>
  </si>
  <si>
    <t xml:space="preserve">    (CIPRL) y deuda a FONAVI (PRINCIPAL).</t>
  </si>
  <si>
    <t xml:space="preserve">       Bco. Scotiabank</t>
  </si>
  <si>
    <t xml:space="preserve">  Bco. Scotiabank</t>
  </si>
  <si>
    <t xml:space="preserve">2/  Comprende deuda con garantía y sin garantía de Gobierno Nacional y Convenio de Traspaso de  Recursos. Además deuda </t>
  </si>
  <si>
    <t xml:space="preserve">      derivada de la entrega de Certificados de Inversión Pública Regional y Local (CIPRL). Los Gobiernos Locales con deuda</t>
  </si>
  <si>
    <t xml:space="preserve">      de Certificados de  Inversión Pública Regional y Local (CIPRL).</t>
  </si>
  <si>
    <t>Municipalidad Provincial de Trujillo</t>
  </si>
  <si>
    <t>Municipalidad Provincial del Abancay</t>
  </si>
  <si>
    <t>Municipalidad Distrital de Alto Selva Alegre</t>
  </si>
  <si>
    <t>Municipalidad Provincial de Cajamarca</t>
  </si>
  <si>
    <t>Considera deuda de Corto Plazo y deuda de Mediano y Largo Plazo</t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</si>
  <si>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</si>
  <si>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</si>
  <si>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t>Municipalidad Provincial de Nazca</t>
  </si>
  <si>
    <t>Municipalidad Distrital de Ilabaya</t>
  </si>
  <si>
    <t>Municipalidad Provincial de Huarmey</t>
  </si>
  <si>
    <t>Municipalidad Distrital de Sachaca</t>
  </si>
  <si>
    <t>Municipalidad Distrital de Vilcabamba</t>
  </si>
  <si>
    <t>Municipalidad Distrital de Canoas de Punta Sal</t>
  </si>
  <si>
    <t>Municipalidad Distrital de San Francisco de Asis de Yarusyacan</t>
  </si>
  <si>
    <t>Gobierno Regional de Pasco</t>
  </si>
  <si>
    <t>Gobierno Regional de Tumbes</t>
  </si>
  <si>
    <t>Gobierno Regional de Junín</t>
  </si>
  <si>
    <t>Municipalidad Provincial de Tayacaja - Pampas</t>
  </si>
  <si>
    <t>Municipalidad Provincial de Urubamba</t>
  </si>
  <si>
    <t>1/ Comprende la deuda con Convenio de Traspasos de Recursos.</t>
  </si>
  <si>
    <r>
      <t xml:space="preserve">     MEF  </t>
    </r>
    <r>
      <rPr>
        <b/>
        <sz val="8"/>
        <rFont val="Arial"/>
        <family val="2"/>
      </rPr>
      <t xml:space="preserve"> 4/   </t>
    </r>
  </si>
  <si>
    <r>
      <t xml:space="preserve">       FONAVI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5/</t>
    </r>
  </si>
  <si>
    <t>4/ Deuda entre sectores interinstitucionales.</t>
  </si>
  <si>
    <t>5/ Comprende sólo el principal de la deuda FONAVI.</t>
  </si>
  <si>
    <r>
      <t xml:space="preserve">       BBVA Continental - Bco. Scotiabank - Sindicado   </t>
    </r>
    <r>
      <rPr>
        <b/>
        <sz val="8"/>
        <rFont val="Arial"/>
        <family val="2"/>
      </rPr>
      <t>3/</t>
    </r>
  </si>
  <si>
    <t xml:space="preserve">       BBVA Continental</t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</si>
  <si>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</si>
  <si>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administritativo y de garantías el BBVA Continental (sindicado).</t>
  </si>
  <si>
    <t xml:space="preserve">BBVA Continental - Bco. Scotiabank - Sindicado  </t>
  </si>
  <si>
    <t xml:space="preserve">      1/ Incluye Traspaso de Recursos, FONAVI, CIPRL</t>
  </si>
  <si>
    <t xml:space="preserve">3/ Operación de endeudamiento financiado por los dos Bancos para la Municipalidad de Lima; siendo el agente </t>
  </si>
  <si>
    <t>Municipalidad Distrital de los Baños del Incas</t>
  </si>
  <si>
    <t>Municipalidad Provincial de Tumbes</t>
  </si>
  <si>
    <t>Municipalidad Provincial de Yunguyo</t>
  </si>
  <si>
    <t>Municipalidad Distrital de Vice</t>
  </si>
  <si>
    <r>
      <t xml:space="preserve">      2014   </t>
    </r>
    <r>
      <rPr>
        <sz val="8"/>
        <color indexed="8"/>
        <rFont val="Arial"/>
        <family val="2"/>
      </rPr>
      <t>1/</t>
    </r>
  </si>
  <si>
    <t xml:space="preserve">       Cooperativa</t>
  </si>
  <si>
    <t>Municipalidad Distrital de Coporaque</t>
  </si>
  <si>
    <t>Municipalidad Distrital de Cayma</t>
  </si>
  <si>
    <t>Municipalidad Provincial de Pisco</t>
  </si>
  <si>
    <t>Municipalidad Distrital de Huata</t>
  </si>
  <si>
    <t>Municipalidad Distrital de Livitaca</t>
  </si>
  <si>
    <t>Municipalidad Distrital de Santa Teresa</t>
  </si>
  <si>
    <t>Municipalidad Provincial de Oyon</t>
  </si>
  <si>
    <t>G.R</t>
  </si>
  <si>
    <t>G.L</t>
  </si>
  <si>
    <r>
      <t xml:space="preserve">       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</si>
  <si>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Municipalidad Provincial de Cotabambas - Tambobamba</t>
  </si>
  <si>
    <t>Municipalidad Distrital de Lurigancho (Chosica)</t>
  </si>
  <si>
    <t>Municipalidad Distrital de San Antonio</t>
  </si>
  <si>
    <t>Municipalidad Distrital de Tumbaden</t>
  </si>
  <si>
    <t>a/</t>
  </si>
  <si>
    <t>Gobierno Regional de Puno</t>
  </si>
  <si>
    <t>Municipalidad Provincial de Contumaza</t>
  </si>
  <si>
    <t xml:space="preserve">       Bco. de Comercio</t>
  </si>
  <si>
    <t>Municipalidad Distrital de Majes</t>
  </si>
  <si>
    <t>Municipalidad Provincial de Paita</t>
  </si>
  <si>
    <t>Municipalidad Distrital de Santa Ana de Tusi</t>
  </si>
  <si>
    <t>Municipalidad Provincial del Callao</t>
  </si>
  <si>
    <t>Municipalidad Distrital de San Borja</t>
  </si>
  <si>
    <t xml:space="preserve">  Bco. de Comercio</t>
  </si>
  <si>
    <t xml:space="preserve">I. Gobiernos Regionales   </t>
  </si>
  <si>
    <t>Municipalidad Provincial de Santiago de Chuco</t>
  </si>
  <si>
    <t>Municipalidad Provincial del Cuzco</t>
  </si>
  <si>
    <t>REVISAR EN LA PARTE DE CUADRO RESUMEN</t>
  </si>
  <si>
    <t>Gobierno Regional de Moquegua</t>
  </si>
  <si>
    <t>Municpalidad Distrital de Mollepata</t>
  </si>
  <si>
    <t>Municipalidad Distrital de Velille</t>
  </si>
  <si>
    <t>AL 30 DE SETIEMBRE DE 2014</t>
  </si>
  <si>
    <t>Tipo de cambio venta bancario al final del mes de setiembre. Fuente: Superintendencia de Banca y Seguros- SBS</t>
  </si>
  <si>
    <r>
      <rPr>
        <sz val="8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 Al 30 de setiembre de 2014</t>
    </r>
  </si>
  <si>
    <r>
      <t xml:space="preserve">  </t>
    </r>
    <r>
      <rPr>
        <sz val="8"/>
        <rFont val="Arial"/>
        <family val="2"/>
      </rPr>
      <t>1/</t>
    </r>
    <r>
      <rPr>
        <sz val="10"/>
        <rFont val="Arial"/>
        <family val="2"/>
      </rPr>
      <t xml:space="preserve">  Al 30 de setiembre de 2014</t>
    </r>
  </si>
  <si>
    <t>Al 30 de setiembre de 2014</t>
  </si>
  <si>
    <t>Período: De octubre 2014 al 2040</t>
  </si>
  <si>
    <t xml:space="preserve">          - Tipo de Cambio del 30 de setiembre de 2014. </t>
  </si>
  <si>
    <t>a/   Servicio proyectado a partir del  mes de octubre de 2014.</t>
  </si>
  <si>
    <t>Municipalidad Distrital de Challhuahuacho</t>
  </si>
  <si>
    <t>Municipalidad Distrital de Condoroma</t>
  </si>
  <si>
    <t>Municipalidad Distrital de Belen</t>
  </si>
  <si>
    <t>Municipalidad Provincial de Hualgayoc - Bambamarca</t>
  </si>
  <si>
    <t>Municipalidad Distrital de Llumpa</t>
  </si>
  <si>
    <t>Municipalidad Distrital de Simon Bolivar</t>
  </si>
  <si>
    <t xml:space="preserve">      menor  a US$ 400 mil, se agrupa en "Otros" e incluye a 156 entidades.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</si>
  <si>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US$ 200 mil, se agrupa en "otros" e incluye a 63 entidades.</t>
    </r>
  </si>
  <si>
    <t xml:space="preserve">   Residencia del Acreedor /           Sector Institucional</t>
  </si>
  <si>
    <t>Plazo / Sector Institucional</t>
  </si>
  <si>
    <t>Tipo de Instrumento /        Sector Institucional</t>
  </si>
  <si>
    <t xml:space="preserve"> Tipo de Instrumento /        Sector Institucional</t>
  </si>
  <si>
    <t xml:space="preserve">  Residencia del Acreedor /           Sector Institucional</t>
  </si>
  <si>
    <t>Tipo de Moneda /           Sector Institucional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</si>
</sst>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##,###,###,###"/>
    <numFmt numFmtId="173" formatCode="###,###,###"/>
    <numFmt numFmtId="174" formatCode="_ * #,##0.0_ ;_ * \-#,##0.0_ ;_ * &quot;-&quot;??_ ;_ @_ "/>
    <numFmt numFmtId="175" formatCode="0.0%"/>
    <numFmt numFmtId="176" formatCode="_ * #,##0_ ;_ * \-#,##0_ ;_ * &quot;-&quot;??_ ;_ @_ "/>
    <numFmt numFmtId="177" formatCode="_ * #,##0_ ;_ * \-#,##0_ ;_ * &quot;0&quot;??_ ;_ @_ "/>
    <numFmt numFmtId="178" formatCode="_([$€]\ * #,##0.00_);_([$€]\ * \(#,##0.00\);_([$€]\ * &quot;-&quot;??_);_(@_)"/>
    <numFmt numFmtId="179" formatCode="[$-280A]d&quot; de &quot;mmmm&quot; de &quot;yyyy;@"/>
    <numFmt numFmtId="180" formatCode="0.0000"/>
    <numFmt numFmtId="181" formatCode="0.000"/>
    <numFmt numFmtId="182" formatCode="0.0"/>
    <numFmt numFmtId="183" formatCode="#,##0.0;[Red]\-#,##0.0"/>
    <numFmt numFmtId="184" formatCode="0.00000000"/>
    <numFmt numFmtId="185" formatCode="0.0000000000"/>
    <numFmt numFmtId="186" formatCode="0.000000"/>
    <numFmt numFmtId="187" formatCode="0.00000"/>
    <numFmt numFmtId="188" formatCode="###,###,###,###.00000"/>
    <numFmt numFmtId="189" formatCode="###,###,###,###.000000"/>
    <numFmt numFmtId="190" formatCode="0.00000000000000000000"/>
    <numFmt numFmtId="191" formatCode="#,##0.000000000;[Red]\-#,##0.000000000"/>
    <numFmt numFmtId="192" formatCode="#,##0.000000000000000;[Red]\-#,##0.000000000000000"/>
    <numFmt numFmtId="193" formatCode="0.0000000"/>
    <numFmt numFmtId="194" formatCode="0.000000000"/>
    <numFmt numFmtId="195" formatCode="0.00000000000"/>
    <numFmt numFmtId="196" formatCode="0.000000000000"/>
    <numFmt numFmtId="197" formatCode="###,###,###,###.000"/>
    <numFmt numFmtId="198" formatCode="#,##0.00000;[Red]\-#,##0.00000"/>
    <numFmt numFmtId="199" formatCode="#,##0.00000000;[Red]\-#,##0.00000000"/>
    <numFmt numFmtId="200" formatCode="#,##0.0000000000;[Red]\-#,##0.0000000000"/>
    <numFmt numFmtId="201" formatCode="#,##0.00000000000;[Red]\-#,##0.00000000000"/>
    <numFmt numFmtId="202" formatCode="0.00000000000000"/>
    <numFmt numFmtId="203" formatCode="\-"/>
    <numFmt numFmtId="204" formatCode="###,###,###,###.0"/>
    <numFmt numFmtId="205" formatCode="#,##0.0000000;[Red]\-#,##0.0000000"/>
    <numFmt numFmtId="206" formatCode="###,###,###,###.0000000"/>
    <numFmt numFmtId="207" formatCode="_ * #,##0.0000000000_ ;_ * \-#,##0.0000000000_ ;_ * &quot;-&quot;??????????_ ;_ @_ "/>
    <numFmt numFmtId="208" formatCode="0.0000000000000"/>
    <numFmt numFmtId="209" formatCode="0.000000000000000"/>
    <numFmt numFmtId="210" formatCode="###,###,###,###.00000000"/>
    <numFmt numFmtId="211" formatCode="###,###,###,###.000000000"/>
    <numFmt numFmtId="212" formatCode="###,###,###,###.00000000000"/>
    <numFmt numFmtId="213" formatCode="_ * #,##0.0000_ ;_ * \-#,##0.0000_ ;_ * &quot;-&quot;?_ ;_ @_ "/>
    <numFmt numFmtId="214" formatCode="[$-80A]dddd\,\ d&quot; de &quot;mmmm&quot; de &quot;yyyy"/>
    <numFmt numFmtId="215" formatCode="[$-80A]hh:mm:ss\ AM/PM"/>
    <numFmt numFmtId="216" formatCode="#,##0.000000;[Red]\-#,##0.000000"/>
    <numFmt numFmtId="217" formatCode="#,##0.0000;[Red]\-#,##0.0000"/>
    <numFmt numFmtId="218" formatCode="#,##0.000;[Red]\-#,##0.000"/>
    <numFmt numFmtId="219" formatCode="#,##0.000000000000;[Red]\-#,##0.000000000000"/>
    <numFmt numFmtId="220" formatCode="#,##0.0000000000000;[Red]\-#,##0.0000000000000"/>
    <numFmt numFmtId="221" formatCode="_ * #,##0.0_ ;_ * \-#,##0.0_ ;_ * &quot;-&quot;?_ ;_ @_ "/>
    <numFmt numFmtId="222" formatCode="[$-280A]dddd\,\ dd&quot; de &quot;mmmm&quot; de &quot;yyyy"/>
    <numFmt numFmtId="223" formatCode="[$-280A]hh:mm:ss\ AM/PM"/>
    <numFmt numFmtId="224" formatCode="###,###,###,###.00"/>
    <numFmt numFmtId="225" formatCode="###,###,###,###.0000"/>
    <numFmt numFmtId="226" formatCode="#,##0.0000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12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5.85"/>
      <color indexed="8"/>
      <name val="Arial"/>
      <family val="0"/>
    </font>
    <font>
      <b/>
      <sz val="7.5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9"/>
      <name val="Arial"/>
      <family val="2"/>
    </font>
    <font>
      <b/>
      <u val="single"/>
      <sz val="12"/>
      <color indexed="1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0"/>
      <name val="Arial"/>
      <family val="2"/>
    </font>
    <font>
      <sz val="11"/>
      <color theme="0"/>
      <name val="Arial"/>
      <family val="2"/>
    </font>
    <font>
      <b/>
      <u val="single"/>
      <sz val="12"/>
      <color theme="3" tint="-0.24997000396251678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8" fillId="28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0" borderId="0" applyNumberFormat="0" applyBorder="0" applyAlignment="0" applyProtection="0"/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3" fillId="20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7" fillId="0" borderId="8" applyNumberFormat="0" applyFill="0" applyAlignment="0" applyProtection="0"/>
    <xf numFmtId="0" fontId="78" fillId="0" borderId="9" applyNumberFormat="0" applyFill="0" applyAlignment="0" applyProtection="0"/>
  </cellStyleXfs>
  <cellXfs count="59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32" borderId="0" xfId="56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22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7" fillId="32" borderId="0" xfId="0" applyFont="1" applyFill="1" applyAlignment="1">
      <alignment vertical="center"/>
    </xf>
    <xf numFmtId="0" fontId="24" fillId="32" borderId="0" xfId="46" applyFont="1" applyFill="1" applyAlignment="1" applyProtection="1">
      <alignment vertical="center"/>
      <protection/>
    </xf>
    <xf numFmtId="0" fontId="24" fillId="32" borderId="0" xfId="46" applyFont="1" applyFill="1" applyAlignment="1" applyProtection="1">
      <alignment/>
      <protection/>
    </xf>
    <xf numFmtId="0" fontId="10" fillId="32" borderId="0" xfId="0" applyFont="1" applyFill="1" applyAlignment="1">
      <alignment vertical="center"/>
    </xf>
    <xf numFmtId="14" fontId="24" fillId="32" borderId="0" xfId="46" applyNumberFormat="1" applyFont="1" applyFill="1" applyAlignment="1" applyProtection="1">
      <alignment horizontal="left" vertical="center"/>
      <protection/>
    </xf>
    <xf numFmtId="0" fontId="24" fillId="32" borderId="0" xfId="46" applyFont="1" applyFill="1" applyAlignment="1" applyProtection="1">
      <alignment vertical="center"/>
      <protection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5" fillId="32" borderId="0" xfId="0" applyFont="1" applyFill="1" applyAlignment="1">
      <alignment/>
    </xf>
    <xf numFmtId="0" fontId="18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21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2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38" fontId="15" fillId="32" borderId="13" xfId="49" applyNumberFormat="1" applyFont="1" applyFill="1" applyBorder="1" applyAlignment="1">
      <alignment horizontal="right" vertical="center" indent="4"/>
    </xf>
    <xf numFmtId="38" fontId="15" fillId="32" borderId="13" xfId="49" applyNumberFormat="1" applyFont="1" applyFill="1" applyBorder="1" applyAlignment="1">
      <alignment horizontal="right" vertical="center" indent="3"/>
    </xf>
    <xf numFmtId="0" fontId="14" fillId="32" borderId="12" xfId="0" applyFont="1" applyFill="1" applyBorder="1" applyAlignment="1">
      <alignment horizontal="left" vertical="center" indent="2"/>
    </xf>
    <xf numFmtId="38" fontId="14" fillId="32" borderId="13" xfId="49" applyNumberFormat="1" applyFont="1" applyFill="1" applyBorder="1" applyAlignment="1">
      <alignment horizontal="right" vertical="center" indent="4"/>
    </xf>
    <xf numFmtId="38" fontId="14" fillId="32" borderId="13" xfId="49" applyNumberFormat="1" applyFont="1" applyFill="1" applyBorder="1" applyAlignment="1">
      <alignment horizontal="right" vertical="center" indent="3"/>
    </xf>
    <xf numFmtId="38" fontId="10" fillId="32" borderId="13" xfId="49" applyNumberFormat="1" applyFont="1" applyFill="1" applyBorder="1" applyAlignment="1">
      <alignment horizontal="right" vertical="center" indent="4"/>
    </xf>
    <xf numFmtId="38" fontId="10" fillId="32" borderId="13" xfId="49" applyNumberFormat="1" applyFont="1" applyFill="1" applyBorder="1" applyAlignment="1">
      <alignment horizontal="right" vertical="center" indent="3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5" fillId="32" borderId="12" xfId="0" applyFont="1" applyFill="1" applyBorder="1" applyAlignment="1">
      <alignment horizontal="left" vertical="center" wrapText="1" readingOrder="1"/>
    </xf>
    <xf numFmtId="172" fontId="15" fillId="32" borderId="12" xfId="0" applyNumberFormat="1" applyFont="1" applyFill="1" applyBorder="1" applyAlignment="1">
      <alignment horizontal="right" vertical="center" indent="3" readingOrder="1"/>
    </xf>
    <xf numFmtId="0" fontId="14" fillId="32" borderId="12" xfId="0" applyFont="1" applyFill="1" applyBorder="1" applyAlignment="1">
      <alignment horizontal="left" vertical="center" wrapText="1" readingOrder="1"/>
    </xf>
    <xf numFmtId="172" fontId="14" fillId="32" borderId="12" xfId="0" applyNumberFormat="1" applyFont="1" applyFill="1" applyBorder="1" applyAlignment="1">
      <alignment horizontal="right" vertical="center" indent="3" readingOrder="1"/>
    </xf>
    <xf numFmtId="0" fontId="8" fillId="32" borderId="12" xfId="0" applyFont="1" applyFill="1" applyBorder="1" applyAlignment="1">
      <alignment horizontal="left" vertical="center" wrapText="1" readingOrder="1"/>
    </xf>
    <xf numFmtId="172" fontId="11" fillId="32" borderId="12" xfId="0" applyNumberFormat="1" applyFont="1" applyFill="1" applyBorder="1" applyAlignment="1">
      <alignment horizontal="right" indent="3" readingOrder="1"/>
    </xf>
    <xf numFmtId="0" fontId="10" fillId="32" borderId="14" xfId="0" applyFont="1" applyFill="1" applyBorder="1" applyAlignment="1">
      <alignment horizontal="center" vertical="center" wrapText="1" readingOrder="1"/>
    </xf>
    <xf numFmtId="172" fontId="10" fillId="32" borderId="14" xfId="0" applyNumberFormat="1" applyFont="1" applyFill="1" applyBorder="1" applyAlignment="1">
      <alignment horizontal="right" vertical="center" wrapText="1" indent="3" readingOrder="1"/>
    </xf>
    <xf numFmtId="0" fontId="10" fillId="32" borderId="0" xfId="0" applyFont="1" applyFill="1" applyBorder="1" applyAlignment="1">
      <alignment horizontal="left" vertical="center" wrapText="1" readingOrder="1"/>
    </xf>
    <xf numFmtId="172" fontId="10" fillId="32" borderId="0" xfId="0" applyNumberFormat="1" applyFont="1" applyFill="1" applyBorder="1" applyAlignment="1">
      <alignment horizontal="center" vertical="center" readingOrder="1"/>
    </xf>
    <xf numFmtId="172" fontId="14" fillId="32" borderId="12" xfId="0" applyNumberFormat="1" applyFont="1" applyFill="1" applyBorder="1" applyAlignment="1">
      <alignment horizontal="right" indent="3" readingOrder="1"/>
    </xf>
    <xf numFmtId="0" fontId="11" fillId="32" borderId="14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15" fillId="32" borderId="12" xfId="0" applyNumberFormat="1" applyFont="1" applyFill="1" applyBorder="1" applyAlignment="1">
      <alignment horizontal="right" vertical="center" indent="3" readingOrder="1"/>
    </xf>
    <xf numFmtId="0" fontId="14" fillId="32" borderId="12" xfId="0" applyNumberFormat="1" applyFont="1" applyFill="1" applyBorder="1" applyAlignment="1">
      <alignment horizontal="right" indent="3" readingOrder="1"/>
    </xf>
    <xf numFmtId="0" fontId="2" fillId="32" borderId="0" xfId="0" applyFont="1" applyFill="1" applyBorder="1" applyAlignment="1">
      <alignment vertical="center" wrapText="1" readingOrder="1"/>
    </xf>
    <xf numFmtId="172" fontId="14" fillId="32" borderId="12" xfId="0" applyNumberFormat="1" applyFont="1" applyFill="1" applyBorder="1" applyAlignment="1">
      <alignment horizontal="right" indent="4" readingOrder="1"/>
    </xf>
    <xf numFmtId="172" fontId="15" fillId="32" borderId="12" xfId="0" applyNumberFormat="1" applyFont="1" applyFill="1" applyBorder="1" applyAlignment="1">
      <alignment horizontal="right" vertical="center" indent="4" readingOrder="1"/>
    </xf>
    <xf numFmtId="172" fontId="14" fillId="32" borderId="15" xfId="0" applyNumberFormat="1" applyFont="1" applyFill="1" applyBorder="1" applyAlignment="1">
      <alignment horizontal="right" textRotation="255" readingOrder="1"/>
    </xf>
    <xf numFmtId="172" fontId="11" fillId="32" borderId="12" xfId="0" applyNumberFormat="1" applyFont="1" applyFill="1" applyBorder="1" applyAlignment="1">
      <alignment horizontal="right" indent="4" readingOrder="1"/>
    </xf>
    <xf numFmtId="0" fontId="5" fillId="32" borderId="15" xfId="0" applyFont="1" applyFill="1" applyBorder="1" applyAlignment="1">
      <alignment horizontal="left" vertical="center" wrapText="1" indent="3" readingOrder="1"/>
    </xf>
    <xf numFmtId="173" fontId="10" fillId="32" borderId="12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5" readingOrder="1"/>
    </xf>
    <xf numFmtId="173" fontId="11" fillId="32" borderId="12" xfId="0" applyNumberFormat="1" applyFont="1" applyFill="1" applyBorder="1" applyAlignment="1">
      <alignment horizontal="right" indent="3" readingOrder="1"/>
    </xf>
    <xf numFmtId="0" fontId="11" fillId="32" borderId="16" xfId="0" applyFont="1" applyFill="1" applyBorder="1" applyAlignment="1">
      <alignment horizontal="left" vertical="center" wrapText="1" indent="3" readingOrder="1"/>
    </xf>
    <xf numFmtId="173" fontId="11" fillId="32" borderId="14" xfId="0" applyNumberFormat="1" applyFont="1" applyFill="1" applyBorder="1" applyAlignment="1">
      <alignment horizontal="right" indent="3" readingOrder="1"/>
    </xf>
    <xf numFmtId="173" fontId="11" fillId="32" borderId="17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173" fontId="11" fillId="32" borderId="13" xfId="0" applyNumberFormat="1" applyFont="1" applyFill="1" applyBorder="1" applyAlignment="1">
      <alignment horizontal="right" indent="3" readingOrder="1"/>
    </xf>
    <xf numFmtId="0" fontId="15" fillId="32" borderId="15" xfId="0" applyFont="1" applyFill="1" applyBorder="1" applyAlignment="1">
      <alignment horizontal="left" vertical="center" wrapText="1" indent="1" readingOrder="1"/>
    </xf>
    <xf numFmtId="173" fontId="15" fillId="32" borderId="12" xfId="0" applyNumberFormat="1" applyFont="1" applyFill="1" applyBorder="1" applyAlignment="1">
      <alignment horizontal="right" indent="3" readingOrder="1"/>
    </xf>
    <xf numFmtId="0" fontId="14" fillId="32" borderId="15" xfId="0" applyFont="1" applyFill="1" applyBorder="1" applyAlignment="1">
      <alignment horizontal="left" vertical="center" wrapText="1" indent="3" readingOrder="1"/>
    </xf>
    <xf numFmtId="173" fontId="14" fillId="32" borderId="12" xfId="0" applyNumberFormat="1" applyFont="1" applyFill="1" applyBorder="1" applyAlignment="1">
      <alignment horizontal="right" indent="3" readingOrder="1"/>
    </xf>
    <xf numFmtId="0" fontId="3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8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3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12" fillId="32" borderId="0" xfId="0" applyFont="1" applyFill="1" applyBorder="1" applyAlignment="1">
      <alignment vertical="center"/>
    </xf>
    <xf numFmtId="43" fontId="12" fillId="32" borderId="0" xfId="49" applyFont="1" applyFill="1" applyBorder="1" applyAlignment="1">
      <alignment vertical="center"/>
    </xf>
    <xf numFmtId="43" fontId="13" fillId="32" borderId="0" xfId="49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2" fillId="32" borderId="0" xfId="0" applyNumberFormat="1" applyFont="1" applyFill="1" applyBorder="1" applyAlignment="1">
      <alignment vertical="center"/>
    </xf>
    <xf numFmtId="43" fontId="13" fillId="32" borderId="0" xfId="0" applyNumberFormat="1" applyFont="1" applyFill="1" applyBorder="1" applyAlignment="1">
      <alignment vertical="center"/>
    </xf>
    <xf numFmtId="176" fontId="20" fillId="32" borderId="0" xfId="49" applyNumberFormat="1" applyFont="1" applyFill="1" applyBorder="1" applyAlignment="1">
      <alignment vertical="center"/>
    </xf>
    <xf numFmtId="177" fontId="12" fillId="32" borderId="0" xfId="49" applyNumberFormat="1" applyFont="1" applyFill="1" applyBorder="1" applyAlignment="1">
      <alignment horizontal="right" vertical="center"/>
    </xf>
    <xf numFmtId="177" fontId="12" fillId="32" borderId="0" xfId="49" applyNumberFormat="1" applyFont="1" applyFill="1" applyBorder="1" applyAlignment="1">
      <alignment horizontal="right" vertical="justify"/>
    </xf>
    <xf numFmtId="177" fontId="12" fillId="32" borderId="0" xfId="0" applyNumberFormat="1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0" fontId="27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31" fillId="32" borderId="0" xfId="0" applyFont="1" applyFill="1" applyAlignment="1">
      <alignment/>
    </xf>
    <xf numFmtId="0" fontId="15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vertical="center" wrapText="1"/>
    </xf>
    <xf numFmtId="200" fontId="21" fillId="32" borderId="0" xfId="0" applyNumberFormat="1" applyFont="1" applyFill="1" applyAlignment="1">
      <alignment/>
    </xf>
    <xf numFmtId="201" fontId="21" fillId="32" borderId="0" xfId="0" applyNumberFormat="1" applyFont="1" applyFill="1" applyAlignment="1">
      <alignment/>
    </xf>
    <xf numFmtId="0" fontId="21" fillId="32" borderId="0" xfId="0" applyFont="1" applyFill="1" applyAlignment="1">
      <alignment horizontal="left"/>
    </xf>
    <xf numFmtId="194" fontId="2" fillId="32" borderId="0" xfId="0" applyNumberFormat="1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5" xfId="0" applyFont="1" applyFill="1" applyBorder="1" applyAlignment="1">
      <alignment horizontal="left" vertical="center" wrapText="1" indent="2" readingOrder="1"/>
    </xf>
    <xf numFmtId="172" fontId="5" fillId="33" borderId="15" xfId="0" applyNumberFormat="1" applyFont="1" applyFill="1" applyBorder="1" applyAlignment="1">
      <alignment horizontal="right" vertical="center" indent="3" readingOrder="1"/>
    </xf>
    <xf numFmtId="172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5" xfId="0" applyFont="1" applyFill="1" applyBorder="1" applyAlignment="1">
      <alignment horizontal="left" vertical="center" wrapText="1" indent="2" readingOrder="1"/>
    </xf>
    <xf numFmtId="172" fontId="10" fillId="33" borderId="15" xfId="0" applyNumberFormat="1" applyFont="1" applyFill="1" applyBorder="1" applyAlignment="1">
      <alignment horizontal="right" vertical="center" indent="3" readingOrder="1"/>
    </xf>
    <xf numFmtId="172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5" xfId="0" applyFont="1" applyFill="1" applyBorder="1" applyAlignment="1">
      <alignment horizontal="left" vertical="center" wrapText="1" indent="2" readingOrder="1"/>
    </xf>
    <xf numFmtId="172" fontId="11" fillId="33" borderId="15" xfId="0" applyNumberFormat="1" applyFont="1" applyFill="1" applyBorder="1" applyAlignment="1">
      <alignment horizontal="right" vertical="center" indent="3" readingOrder="1"/>
    </xf>
    <xf numFmtId="172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14" fillId="33" borderId="15" xfId="0" applyFont="1" applyFill="1" applyBorder="1" applyAlignment="1">
      <alignment horizontal="left" vertical="center" wrapText="1" indent="2" readingOrder="1"/>
    </xf>
    <xf numFmtId="0" fontId="10" fillId="33" borderId="15" xfId="0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194" fontId="21" fillId="32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/>
    </xf>
    <xf numFmtId="38" fontId="14" fillId="33" borderId="0" xfId="0" applyNumberFormat="1" applyFont="1" applyFill="1" applyAlignment="1">
      <alignment/>
    </xf>
    <xf numFmtId="0" fontId="14" fillId="33" borderId="15" xfId="0" applyFont="1" applyFill="1" applyBorder="1" applyAlignment="1">
      <alignment horizontal="left" indent="3"/>
    </xf>
    <xf numFmtId="38" fontId="14" fillId="33" borderId="12" xfId="49" applyNumberFormat="1" applyFont="1" applyFill="1" applyBorder="1" applyAlignment="1">
      <alignment horizontal="right" vertical="center" indent="4"/>
    </xf>
    <xf numFmtId="38" fontId="14" fillId="33" borderId="13" xfId="49" applyNumberFormat="1" applyFont="1" applyFill="1" applyBorder="1" applyAlignment="1">
      <alignment horizontal="right" vertical="center" indent="4"/>
    </xf>
    <xf numFmtId="0" fontId="12" fillId="33" borderId="0" xfId="0" applyFont="1" applyFill="1" applyBorder="1" applyAlignment="1">
      <alignment vertical="center"/>
    </xf>
    <xf numFmtId="43" fontId="13" fillId="33" borderId="0" xfId="49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79" fillId="32" borderId="0" xfId="46" applyFont="1" applyFill="1" applyAlignment="1" applyProtection="1">
      <alignment vertical="center"/>
      <protection/>
    </xf>
    <xf numFmtId="203" fontId="15" fillId="32" borderId="13" xfId="49" applyNumberFormat="1" applyFont="1" applyFill="1" applyBorder="1" applyAlignment="1">
      <alignment horizontal="right" vertical="center" indent="4"/>
    </xf>
    <xf numFmtId="203" fontId="15" fillId="32" borderId="12" xfId="0" applyNumberFormat="1" applyFont="1" applyFill="1" applyBorder="1" applyAlignment="1">
      <alignment horizontal="right" vertical="center" indent="3" readingOrder="1"/>
    </xf>
    <xf numFmtId="203" fontId="15" fillId="32" borderId="12" xfId="0" applyNumberFormat="1" applyFont="1" applyFill="1" applyBorder="1" applyAlignment="1">
      <alignment horizontal="right" vertical="center" indent="4" readingOrder="1"/>
    </xf>
    <xf numFmtId="203" fontId="11" fillId="32" borderId="12" xfId="0" applyNumberFormat="1" applyFont="1" applyFill="1" applyBorder="1" applyAlignment="1">
      <alignment horizontal="right" indent="3" readingOrder="1"/>
    </xf>
    <xf numFmtId="203" fontId="11" fillId="32" borderId="13" xfId="0" applyNumberFormat="1" applyFont="1" applyFill="1" applyBorder="1" applyAlignment="1">
      <alignment horizontal="right" indent="3" readingOrder="1"/>
    </xf>
    <xf numFmtId="173" fontId="15" fillId="32" borderId="12" xfId="0" applyNumberFormat="1" applyFont="1" applyFill="1" applyBorder="1" applyAlignment="1">
      <alignment horizontal="right" indent="4" readingOrder="1"/>
    </xf>
    <xf numFmtId="173" fontId="14" fillId="32" borderId="12" xfId="0" applyNumberFormat="1" applyFont="1" applyFill="1" applyBorder="1" applyAlignment="1">
      <alignment horizontal="right" indent="4" readingOrder="1"/>
    </xf>
    <xf numFmtId="173" fontId="11" fillId="32" borderId="14" xfId="0" applyNumberFormat="1" applyFont="1" applyFill="1" applyBorder="1" applyAlignment="1">
      <alignment horizontal="right" indent="4" readingOrder="1"/>
    </xf>
    <xf numFmtId="203" fontId="15" fillId="32" borderId="12" xfId="0" applyNumberFormat="1" applyFont="1" applyFill="1" applyBorder="1" applyAlignment="1">
      <alignment horizontal="right" indent="4" readingOrder="1"/>
    </xf>
    <xf numFmtId="173" fontId="11" fillId="32" borderId="13" xfId="0" applyNumberFormat="1" applyFont="1" applyFill="1" applyBorder="1" applyAlignment="1">
      <alignment horizontal="right" indent="4" readingOrder="1"/>
    </xf>
    <xf numFmtId="173" fontId="11" fillId="32" borderId="17" xfId="0" applyNumberFormat="1" applyFont="1" applyFill="1" applyBorder="1" applyAlignment="1">
      <alignment horizontal="right" indent="4" readingOrder="1"/>
    </xf>
    <xf numFmtId="0" fontId="29" fillId="32" borderId="0" xfId="0" applyFont="1" applyFill="1" applyBorder="1" applyAlignment="1">
      <alignment horizontal="center" vertical="center"/>
    </xf>
    <xf numFmtId="172" fontId="11" fillId="33" borderId="15" xfId="0" applyNumberFormat="1" applyFont="1" applyFill="1" applyBorder="1" applyAlignment="1">
      <alignment horizontal="right" vertical="center" indent="4" readingOrder="1"/>
    </xf>
    <xf numFmtId="191" fontId="14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38" fontId="14" fillId="33" borderId="0" xfId="49" applyNumberFormat="1" applyFont="1" applyFill="1" applyBorder="1" applyAlignment="1">
      <alignment horizontal="right" vertical="center" indent="4"/>
    </xf>
    <xf numFmtId="0" fontId="8" fillId="33" borderId="0" xfId="0" applyFont="1" applyFill="1" applyAlignment="1">
      <alignment/>
    </xf>
    <xf numFmtId="0" fontId="14" fillId="33" borderId="15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21" fillId="32" borderId="15" xfId="0" applyFont="1" applyFill="1" applyBorder="1" applyAlignment="1">
      <alignment textRotation="255" readingOrder="1"/>
    </xf>
    <xf numFmtId="43" fontId="21" fillId="32" borderId="0" xfId="49" applyFont="1" applyFill="1" applyAlignment="1">
      <alignment/>
    </xf>
    <xf numFmtId="172" fontId="5" fillId="33" borderId="15" xfId="0" applyNumberFormat="1" applyFont="1" applyFill="1" applyBorder="1" applyAlignment="1">
      <alignment horizontal="right" vertical="center" indent="4" readingOrder="1"/>
    </xf>
    <xf numFmtId="172" fontId="10" fillId="33" borderId="15" xfId="0" applyNumberFormat="1" applyFont="1" applyFill="1" applyBorder="1" applyAlignment="1">
      <alignment horizontal="right" vertical="center" indent="4" readingOrder="1"/>
    </xf>
    <xf numFmtId="38" fontId="5" fillId="33" borderId="12" xfId="49" applyNumberFormat="1" applyFont="1" applyFill="1" applyBorder="1" applyAlignment="1">
      <alignment horizontal="right" vertical="center" indent="4"/>
    </xf>
    <xf numFmtId="187" fontId="12" fillId="32" borderId="0" xfId="0" applyNumberFormat="1" applyFont="1" applyFill="1" applyBorder="1" applyAlignment="1">
      <alignment vertical="center"/>
    </xf>
    <xf numFmtId="199" fontId="21" fillId="32" borderId="0" xfId="0" applyNumberFormat="1" applyFont="1" applyFill="1" applyAlignment="1">
      <alignment/>
    </xf>
    <xf numFmtId="194" fontId="21" fillId="33" borderId="0" xfId="0" applyNumberFormat="1" applyFont="1" applyFill="1" applyAlignment="1">
      <alignment/>
    </xf>
    <xf numFmtId="173" fontId="14" fillId="33" borderId="12" xfId="0" applyNumberFormat="1" applyFont="1" applyFill="1" applyBorder="1" applyAlignment="1">
      <alignment horizontal="right" indent="4" readingOrder="1"/>
    </xf>
    <xf numFmtId="0" fontId="3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8" xfId="0" applyFont="1" applyFill="1" applyBorder="1" applyAlignment="1">
      <alignment horizontal="center" vertical="center" wrapText="1" readingOrder="1"/>
    </xf>
    <xf numFmtId="172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202" fontId="21" fillId="33" borderId="0" xfId="0" applyNumberFormat="1" applyFont="1" applyFill="1" applyAlignment="1">
      <alignment/>
    </xf>
    <xf numFmtId="1" fontId="5" fillId="33" borderId="15" xfId="0" applyNumberFormat="1" applyFont="1" applyFill="1" applyBorder="1" applyAlignment="1">
      <alignment horizontal="right" vertical="center" indent="4" readingOrder="1"/>
    </xf>
    <xf numFmtId="203" fontId="5" fillId="33" borderId="15" xfId="0" applyNumberFormat="1" applyFont="1" applyFill="1" applyBorder="1" applyAlignment="1">
      <alignment horizontal="right" vertical="center" indent="4" readingOrder="1"/>
    </xf>
    <xf numFmtId="172" fontId="5" fillId="33" borderId="12" xfId="0" applyNumberFormat="1" applyFont="1" applyFill="1" applyBorder="1" applyAlignment="1">
      <alignment horizontal="right" vertical="center" indent="4" readingOrder="1"/>
    </xf>
    <xf numFmtId="172" fontId="11" fillId="33" borderId="12" xfId="0" applyNumberFormat="1" applyFont="1" applyFill="1" applyBorder="1" applyAlignment="1">
      <alignment horizontal="right" vertical="center" indent="4" readingOrder="1"/>
    </xf>
    <xf numFmtId="0" fontId="14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99" fontId="14" fillId="33" borderId="0" xfId="0" applyNumberFormat="1" applyFont="1" applyFill="1" applyAlignment="1">
      <alignment/>
    </xf>
    <xf numFmtId="192" fontId="14" fillId="33" borderId="0" xfId="0" applyNumberFormat="1" applyFont="1" applyFill="1" applyAlignment="1">
      <alignment/>
    </xf>
    <xf numFmtId="38" fontId="5" fillId="33" borderId="12" xfId="49" applyNumberFormat="1" applyFont="1" applyFill="1" applyBorder="1" applyAlignment="1">
      <alignment horizontal="right" vertical="center" indent="5"/>
    </xf>
    <xf numFmtId="38" fontId="14" fillId="33" borderId="12" xfId="49" applyNumberFormat="1" applyFont="1" applyFill="1" applyBorder="1" applyAlignment="1">
      <alignment horizontal="right" vertical="center" indent="5"/>
    </xf>
    <xf numFmtId="0" fontId="69" fillId="32" borderId="0" xfId="46" applyFill="1" applyAlignment="1" applyProtection="1">
      <alignment/>
      <protection/>
    </xf>
    <xf numFmtId="172" fontId="21" fillId="33" borderId="0" xfId="0" applyNumberFormat="1" applyFont="1" applyFill="1" applyAlignment="1">
      <alignment/>
    </xf>
    <xf numFmtId="176" fontId="13" fillId="32" borderId="0" xfId="49" applyNumberFormat="1" applyFont="1" applyFill="1" applyBorder="1" applyAlignment="1">
      <alignment vertical="center"/>
    </xf>
    <xf numFmtId="193" fontId="13" fillId="32" borderId="0" xfId="49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 indent="1"/>
    </xf>
    <xf numFmtId="38" fontId="5" fillId="33" borderId="13" xfId="49" applyNumberFormat="1" applyFont="1" applyFill="1" applyBorder="1" applyAlignment="1">
      <alignment horizontal="right" vertical="center" indent="4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vertical="center"/>
    </xf>
    <xf numFmtId="38" fontId="5" fillId="33" borderId="13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203" fontId="14" fillId="32" borderId="12" xfId="0" applyNumberFormat="1" applyFont="1" applyFill="1" applyBorder="1" applyAlignment="1">
      <alignment horizontal="right" indent="4" readingOrder="1"/>
    </xf>
    <xf numFmtId="0" fontId="10" fillId="33" borderId="12" xfId="0" applyFont="1" applyFill="1" applyBorder="1" applyAlignment="1">
      <alignment horizontal="center" vertical="center" wrapText="1" readingOrder="1"/>
    </xf>
    <xf numFmtId="172" fontId="11" fillId="33" borderId="14" xfId="0" applyNumberFormat="1" applyFont="1" applyFill="1" applyBorder="1" applyAlignment="1">
      <alignment horizontal="right" vertical="center" indent="3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21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left" vertical="center" wrapText="1" readingOrder="1"/>
    </xf>
    <xf numFmtId="1" fontId="5" fillId="33" borderId="12" xfId="0" applyNumberFormat="1" applyFont="1" applyFill="1" applyBorder="1" applyAlignment="1">
      <alignment horizontal="right" vertical="center" indent="4" readingOrder="1"/>
    </xf>
    <xf numFmtId="203" fontId="5" fillId="33" borderId="12" xfId="0" applyNumberFormat="1" applyFont="1" applyFill="1" applyBorder="1" applyAlignment="1">
      <alignment horizontal="right" vertical="center" indent="4" readingOrder="1"/>
    </xf>
    <xf numFmtId="172" fontId="10" fillId="33" borderId="12" xfId="0" applyNumberFormat="1" applyFont="1" applyFill="1" applyBorder="1" applyAlignment="1">
      <alignment horizontal="right" vertical="center" indent="4" readingOrder="1"/>
    </xf>
    <xf numFmtId="43" fontId="21" fillId="33" borderId="0" xfId="0" applyNumberFormat="1" applyFont="1" applyFill="1" applyAlignment="1">
      <alignment/>
    </xf>
    <xf numFmtId="186" fontId="21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187" fontId="21" fillId="32" borderId="0" xfId="0" applyNumberFormat="1" applyFont="1" applyFill="1" applyAlignment="1">
      <alignment/>
    </xf>
    <xf numFmtId="198" fontId="21" fillId="32" borderId="0" xfId="0" applyNumberFormat="1" applyFont="1" applyFill="1" applyAlignment="1">
      <alignment/>
    </xf>
    <xf numFmtId="1" fontId="21" fillId="32" borderId="0" xfId="0" applyNumberFormat="1" applyFont="1" applyFill="1" applyAlignment="1">
      <alignment/>
    </xf>
    <xf numFmtId="188" fontId="14" fillId="32" borderId="0" xfId="0" applyNumberFormat="1" applyFont="1" applyFill="1" applyBorder="1" applyAlignment="1">
      <alignment horizontal="right" indent="3" readingOrder="1"/>
    </xf>
    <xf numFmtId="188" fontId="21" fillId="33" borderId="0" xfId="0" applyNumberFormat="1" applyFont="1" applyFill="1" applyAlignment="1">
      <alignment/>
    </xf>
    <xf numFmtId="38" fontId="12" fillId="33" borderId="0" xfId="0" applyNumberFormat="1" applyFont="1" applyFill="1" applyBorder="1" applyAlignment="1">
      <alignment horizontal="left" vertical="center" wrapText="1" indent="1"/>
    </xf>
    <xf numFmtId="186" fontId="13" fillId="32" borderId="0" xfId="0" applyNumberFormat="1" applyFont="1" applyFill="1" applyBorder="1" applyAlignment="1">
      <alignment vertical="center"/>
    </xf>
    <xf numFmtId="174" fontId="13" fillId="32" borderId="0" xfId="49" applyNumberFormat="1" applyFont="1" applyFill="1" applyBorder="1" applyAlignment="1">
      <alignment vertical="center"/>
    </xf>
    <xf numFmtId="180" fontId="21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5" fillId="33" borderId="0" xfId="56" applyFont="1" applyFill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indent="1"/>
    </xf>
    <xf numFmtId="174" fontId="2" fillId="33" borderId="0" xfId="49" applyNumberFormat="1" applyFont="1" applyFill="1" applyBorder="1" applyAlignment="1">
      <alignment vertical="center"/>
    </xf>
    <xf numFmtId="175" fontId="2" fillId="33" borderId="20" xfId="59" applyNumberFormat="1" applyFont="1" applyFill="1" applyBorder="1" applyAlignment="1">
      <alignment horizontal="center" vertical="center"/>
    </xf>
    <xf numFmtId="175" fontId="2" fillId="33" borderId="0" xfId="59" applyNumberFormat="1" applyFont="1" applyFill="1" applyBorder="1" applyAlignment="1">
      <alignment horizontal="left" vertical="center" indent="4"/>
    </xf>
    <xf numFmtId="175" fontId="2" fillId="33" borderId="20" xfId="59" applyNumberFormat="1" applyFont="1" applyFill="1" applyBorder="1" applyAlignment="1">
      <alignment horizontal="right" vertical="center" indent="4"/>
    </xf>
    <xf numFmtId="0" fontId="6" fillId="33" borderId="21" xfId="0" applyFont="1" applyFill="1" applyBorder="1" applyAlignment="1">
      <alignment horizontal="center" vertical="center"/>
    </xf>
    <xf numFmtId="174" fontId="6" fillId="33" borderId="22" xfId="49" applyNumberFormat="1" applyFont="1" applyFill="1" applyBorder="1" applyAlignment="1">
      <alignment vertical="center"/>
    </xf>
    <xf numFmtId="175" fontId="6" fillId="33" borderId="23" xfId="59" applyNumberFormat="1" applyFont="1" applyFill="1" applyBorder="1" applyAlignment="1">
      <alignment horizontal="center" vertical="center"/>
    </xf>
    <xf numFmtId="175" fontId="6" fillId="33" borderId="0" xfId="59" applyNumberFormat="1" applyFont="1" applyFill="1" applyBorder="1" applyAlignment="1">
      <alignment horizontal="center" vertical="center"/>
    </xf>
    <xf numFmtId="175" fontId="6" fillId="33" borderId="23" xfId="59" applyNumberFormat="1" applyFont="1" applyFill="1" applyBorder="1" applyAlignment="1">
      <alignment horizontal="right" vertical="center" indent="4"/>
    </xf>
    <xf numFmtId="174" fontId="6" fillId="33" borderId="0" xfId="49" applyNumberFormat="1" applyFont="1" applyFill="1" applyBorder="1" applyAlignment="1">
      <alignment vertical="center"/>
    </xf>
    <xf numFmtId="184" fontId="12" fillId="33" borderId="0" xfId="0" applyNumberFormat="1" applyFont="1" applyFill="1" applyBorder="1" applyAlignment="1">
      <alignment vertical="center"/>
    </xf>
    <xf numFmtId="0" fontId="26" fillId="33" borderId="19" xfId="0" applyFont="1" applyFill="1" applyBorder="1" applyAlignment="1">
      <alignment horizontal="center" vertical="center" wrapText="1"/>
    </xf>
    <xf numFmtId="174" fontId="26" fillId="33" borderId="24" xfId="49" applyNumberFormat="1" applyFont="1" applyFill="1" applyBorder="1" applyAlignment="1">
      <alignment horizontal="right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26" fillId="33" borderId="26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indent="1"/>
    </xf>
    <xf numFmtId="174" fontId="12" fillId="33" borderId="0" xfId="49" applyNumberFormat="1" applyFont="1" applyFill="1" applyBorder="1" applyAlignment="1">
      <alignment vertical="center"/>
    </xf>
    <xf numFmtId="175" fontId="12" fillId="33" borderId="20" xfId="59" applyNumberFormat="1" applyFont="1" applyFill="1" applyBorder="1" applyAlignment="1">
      <alignment horizontal="center" vertical="center"/>
    </xf>
    <xf numFmtId="175" fontId="12" fillId="33" borderId="0" xfId="59" applyNumberFormat="1" applyFont="1" applyFill="1" applyBorder="1" applyAlignment="1">
      <alignment horizontal="left" vertical="center" indent="4"/>
    </xf>
    <xf numFmtId="0" fontId="12" fillId="33" borderId="19" xfId="0" applyFont="1" applyFill="1" applyBorder="1" applyAlignment="1">
      <alignment vertical="center" wrapText="1"/>
    </xf>
    <xf numFmtId="174" fontId="12" fillId="33" borderId="0" xfId="0" applyNumberFormat="1" applyFont="1" applyFill="1" applyBorder="1" applyAlignment="1">
      <alignment vertical="center"/>
    </xf>
    <xf numFmtId="175" fontId="12" fillId="33" borderId="20" xfId="0" applyNumberFormat="1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174" fontId="26" fillId="33" borderId="22" xfId="49" applyNumberFormat="1" applyFont="1" applyFill="1" applyBorder="1" applyAlignment="1">
      <alignment vertical="center"/>
    </xf>
    <xf numFmtId="175" fontId="26" fillId="33" borderId="23" xfId="59" applyNumberFormat="1" applyFont="1" applyFill="1" applyBorder="1" applyAlignment="1">
      <alignment horizontal="center" vertical="center"/>
    </xf>
    <xf numFmtId="175" fontId="26" fillId="33" borderId="0" xfId="59" applyNumberFormat="1" applyFont="1" applyFill="1" applyBorder="1" applyAlignment="1">
      <alignment horizontal="center" vertical="center"/>
    </xf>
    <xf numFmtId="38" fontId="12" fillId="33" borderId="19" xfId="0" applyNumberFormat="1" applyFont="1" applyFill="1" applyBorder="1" applyAlignment="1">
      <alignment horizontal="left" vertical="center" wrapText="1" indent="1"/>
    </xf>
    <xf numFmtId="174" fontId="26" fillId="33" borderId="0" xfId="49" applyNumberFormat="1" applyFont="1" applyFill="1" applyBorder="1" applyAlignment="1">
      <alignment vertical="center"/>
    </xf>
    <xf numFmtId="176" fontId="26" fillId="33" borderId="0" xfId="49" applyNumberFormat="1" applyFont="1" applyFill="1" applyBorder="1" applyAlignment="1">
      <alignment vertical="center"/>
    </xf>
    <xf numFmtId="0" fontId="12" fillId="33" borderId="19" xfId="0" applyFont="1" applyFill="1" applyBorder="1" applyAlignment="1">
      <alignment vertical="center" wrapText="1"/>
    </xf>
    <xf numFmtId="174" fontId="12" fillId="33" borderId="0" xfId="0" applyNumberFormat="1" applyFont="1" applyFill="1" applyBorder="1" applyAlignment="1">
      <alignment vertical="top"/>
    </xf>
    <xf numFmtId="175" fontId="12" fillId="33" borderId="20" xfId="0" applyNumberFormat="1" applyFont="1" applyFill="1" applyBorder="1" applyAlignment="1">
      <alignment horizontal="center" vertical="top"/>
    </xf>
    <xf numFmtId="182" fontId="12" fillId="33" borderId="0" xfId="49" applyNumberFormat="1" applyFont="1" applyFill="1" applyBorder="1" applyAlignment="1">
      <alignment vertical="center"/>
    </xf>
    <xf numFmtId="0" fontId="28" fillId="33" borderId="0" xfId="0" applyFont="1" applyFill="1" applyBorder="1" applyAlignment="1">
      <alignment horizontal="left" vertical="center" wrapText="1"/>
    </xf>
    <xf numFmtId="182" fontId="12" fillId="33" borderId="0" xfId="0" applyNumberFormat="1" applyFont="1" applyFill="1" applyBorder="1" applyAlignment="1">
      <alignment vertical="center"/>
    </xf>
    <xf numFmtId="0" fontId="12" fillId="33" borderId="19" xfId="0" applyFont="1" applyFill="1" applyBorder="1" applyAlignment="1">
      <alignment horizontal="left" vertical="center" wrapText="1" indent="1"/>
    </xf>
    <xf numFmtId="174" fontId="12" fillId="33" borderId="0" xfId="0" applyNumberFormat="1" applyFont="1" applyFill="1" applyBorder="1" applyAlignment="1">
      <alignment horizontal="right" vertical="center"/>
    </xf>
    <xf numFmtId="174" fontId="26" fillId="33" borderId="22" xfId="0" applyNumberFormat="1" applyFont="1" applyFill="1" applyBorder="1" applyAlignment="1">
      <alignment vertical="center"/>
    </xf>
    <xf numFmtId="175" fontId="26" fillId="33" borderId="2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top"/>
    </xf>
    <xf numFmtId="0" fontId="12" fillId="33" borderId="24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175" fontId="12" fillId="33" borderId="0" xfId="59" applyNumberFormat="1" applyFont="1" applyFill="1" applyBorder="1" applyAlignment="1">
      <alignment horizontal="left" vertical="center" indent="5"/>
    </xf>
    <xf numFmtId="0" fontId="12" fillId="33" borderId="24" xfId="0" applyFont="1" applyFill="1" applyBorder="1" applyAlignment="1">
      <alignment horizontal="left" vertical="center"/>
    </xf>
    <xf numFmtId="207" fontId="12" fillId="33" borderId="0" xfId="0" applyNumberFormat="1" applyFont="1" applyFill="1" applyBorder="1" applyAlignment="1">
      <alignment vertical="center"/>
    </xf>
    <xf numFmtId="194" fontId="12" fillId="32" borderId="0" xfId="49" applyNumberFormat="1" applyFont="1" applyFill="1" applyBorder="1" applyAlignment="1">
      <alignment vertical="center"/>
    </xf>
    <xf numFmtId="202" fontId="78" fillId="0" borderId="0" xfId="0" applyNumberFormat="1" applyFont="1" applyAlignment="1">
      <alignment/>
    </xf>
    <xf numFmtId="209" fontId="6" fillId="33" borderId="0" xfId="49" applyNumberFormat="1" applyFont="1" applyFill="1" applyBorder="1" applyAlignment="1">
      <alignment vertical="center"/>
    </xf>
    <xf numFmtId="181" fontId="80" fillId="33" borderId="0" xfId="0" applyNumberFormat="1" applyFont="1" applyFill="1" applyAlignment="1">
      <alignment horizontal="right"/>
    </xf>
    <xf numFmtId="182" fontId="26" fillId="33" borderId="20" xfId="49" applyNumberFormat="1" applyFont="1" applyFill="1" applyBorder="1" applyAlignment="1">
      <alignment horizontal="center" vertical="center"/>
    </xf>
    <xf numFmtId="174" fontId="12" fillId="33" borderId="22" xfId="49" applyNumberFormat="1" applyFont="1" applyFill="1" applyBorder="1" applyAlignment="1">
      <alignment vertical="center"/>
    </xf>
    <xf numFmtId="182" fontId="26" fillId="33" borderId="23" xfId="49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21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5" fillId="33" borderId="15" xfId="0" applyFont="1" applyFill="1" applyBorder="1" applyAlignment="1">
      <alignment horizontal="left" vertical="center" wrapText="1" indent="1" readingOrder="1"/>
    </xf>
    <xf numFmtId="173" fontId="15" fillId="33" borderId="12" xfId="0" applyNumberFormat="1" applyFont="1" applyFill="1" applyBorder="1" applyAlignment="1">
      <alignment horizontal="right" indent="3" readingOrder="1"/>
    </xf>
    <xf numFmtId="0" fontId="14" fillId="33" borderId="15" xfId="0" applyFont="1" applyFill="1" applyBorder="1" applyAlignment="1">
      <alignment horizontal="left" vertical="center" wrapText="1" indent="3" readingOrder="1"/>
    </xf>
    <xf numFmtId="173" fontId="14" fillId="33" borderId="12" xfId="0" applyNumberFormat="1" applyFont="1" applyFill="1" applyBorder="1" applyAlignment="1">
      <alignment horizontal="right" indent="3" readingOrder="1"/>
    </xf>
    <xf numFmtId="0" fontId="5" fillId="33" borderId="0" xfId="56" applyFont="1" applyFill="1" applyAlignment="1">
      <alignment horizontal="center" vertical="center" wrapText="1"/>
      <protection/>
    </xf>
    <xf numFmtId="0" fontId="2" fillId="33" borderId="0" xfId="56" applyFont="1" applyFill="1" applyAlignment="1">
      <alignment vertical="center"/>
      <protection/>
    </xf>
    <xf numFmtId="172" fontId="14" fillId="33" borderId="0" xfId="0" applyNumberFormat="1" applyFont="1" applyFill="1" applyAlignment="1">
      <alignment/>
    </xf>
    <xf numFmtId="0" fontId="32" fillId="33" borderId="0" xfId="0" applyFont="1" applyFill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/>
      <protection locked="0"/>
    </xf>
    <xf numFmtId="172" fontId="14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2" fontId="14" fillId="33" borderId="0" xfId="0" applyNumberFormat="1" applyFont="1" applyFill="1" applyAlignment="1">
      <alignment horizontal="right" indent="4"/>
    </xf>
    <xf numFmtId="0" fontId="81" fillId="33" borderId="0" xfId="46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72" fontId="11" fillId="33" borderId="0" xfId="0" applyNumberFormat="1" applyFont="1" applyFill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172" fontId="11" fillId="33" borderId="0" xfId="0" applyNumberFormat="1" applyFont="1" applyFill="1" applyAlignment="1">
      <alignment horizontal="center"/>
    </xf>
    <xf numFmtId="172" fontId="11" fillId="33" borderId="0" xfId="0" applyNumberFormat="1" applyFont="1" applyFill="1" applyAlignment="1">
      <alignment horizontal="right" indent="4"/>
    </xf>
    <xf numFmtId="172" fontId="14" fillId="33" borderId="0" xfId="0" applyNumberFormat="1" applyFont="1" applyFill="1" applyAlignment="1">
      <alignment vertical="center"/>
    </xf>
    <xf numFmtId="172" fontId="15" fillId="33" borderId="16" xfId="49" applyNumberFormat="1" applyFont="1" applyFill="1" applyBorder="1" applyAlignment="1">
      <alignment horizontal="right"/>
    </xf>
    <xf numFmtId="172" fontId="15" fillId="33" borderId="27" xfId="49" applyNumberFormat="1" applyFont="1" applyFill="1" applyBorder="1" applyAlignment="1">
      <alignment horizontal="right" indent="1"/>
    </xf>
    <xf numFmtId="172" fontId="15" fillId="33" borderId="17" xfId="49" applyNumberFormat="1" applyFont="1" applyFill="1" applyBorder="1" applyAlignment="1">
      <alignment horizontal="right" indent="1"/>
    </xf>
    <xf numFmtId="172" fontId="15" fillId="33" borderId="16" xfId="49" applyNumberFormat="1" applyFont="1" applyFill="1" applyBorder="1" applyAlignment="1">
      <alignment horizontal="right" indent="1"/>
    </xf>
    <xf numFmtId="0" fontId="15" fillId="33" borderId="18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right" indent="4"/>
      <protection/>
    </xf>
    <xf numFmtId="1" fontId="15" fillId="33" borderId="11" xfId="0" applyNumberFormat="1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center"/>
      <protection/>
    </xf>
    <xf numFmtId="172" fontId="14" fillId="33" borderId="0" xfId="0" applyNumberFormat="1" applyFont="1" applyFill="1" applyBorder="1" applyAlignment="1">
      <alignment/>
    </xf>
    <xf numFmtId="172" fontId="5" fillId="33" borderId="15" xfId="49" applyNumberFormat="1" applyFont="1" applyFill="1" applyBorder="1" applyAlignment="1">
      <alignment horizontal="center"/>
    </xf>
    <xf numFmtId="172" fontId="5" fillId="33" borderId="13" xfId="49" applyNumberFormat="1" applyFont="1" applyFill="1" applyBorder="1" applyAlignment="1">
      <alignment horizontal="center"/>
    </xf>
    <xf numFmtId="203" fontId="14" fillId="33" borderId="15" xfId="49" applyNumberFormat="1" applyFont="1" applyFill="1" applyBorder="1" applyAlignment="1">
      <alignment/>
    </xf>
    <xf numFmtId="203" fontId="14" fillId="33" borderId="0" xfId="49" applyNumberFormat="1" applyFont="1" applyFill="1" applyBorder="1" applyAlignment="1">
      <alignment horizontal="right" indent="1"/>
    </xf>
    <xf numFmtId="203" fontId="14" fillId="33" borderId="13" xfId="49" applyNumberFormat="1" applyFont="1" applyFill="1" applyBorder="1" applyAlignment="1">
      <alignment horizontal="right" indent="1"/>
    </xf>
    <xf numFmtId="172" fontId="14" fillId="33" borderId="15" xfId="49" applyNumberFormat="1" applyFont="1" applyFill="1" applyBorder="1" applyAlignment="1">
      <alignment horizontal="right" indent="1"/>
    </xf>
    <xf numFmtId="172" fontId="14" fillId="33" borderId="0" xfId="49" applyNumberFormat="1" applyFont="1" applyFill="1" applyBorder="1" applyAlignment="1">
      <alignment horizontal="right" indent="1"/>
    </xf>
    <xf numFmtId="172" fontId="14" fillId="33" borderId="13" xfId="49" applyNumberFormat="1" applyFont="1" applyFill="1" applyBorder="1" applyAlignment="1">
      <alignment horizontal="right" indent="1"/>
    </xf>
    <xf numFmtId="181" fontId="14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172" fontId="14" fillId="33" borderId="15" xfId="49" applyNumberFormat="1" applyFont="1" applyFill="1" applyBorder="1" applyAlignment="1">
      <alignment/>
    </xf>
    <xf numFmtId="172" fontId="14" fillId="33" borderId="16" xfId="0" applyNumberFormat="1" applyFont="1" applyFill="1" applyBorder="1" applyAlignment="1">
      <alignment/>
    </xf>
    <xf numFmtId="172" fontId="14" fillId="33" borderId="17" xfId="0" applyNumberFormat="1" applyFont="1" applyFill="1" applyBorder="1" applyAlignment="1">
      <alignment/>
    </xf>
    <xf numFmtId="172" fontId="14" fillId="33" borderId="16" xfId="0" applyNumberFormat="1" applyFont="1" applyFill="1" applyBorder="1" applyAlignment="1">
      <alignment/>
    </xf>
    <xf numFmtId="172" fontId="14" fillId="33" borderId="27" xfId="0" applyNumberFormat="1" applyFont="1" applyFill="1" applyBorder="1" applyAlignment="1">
      <alignment horizontal="right" indent="4"/>
    </xf>
    <xf numFmtId="172" fontId="14" fillId="33" borderId="17" xfId="0" applyNumberFormat="1" applyFont="1" applyFill="1" applyBorder="1" applyAlignment="1">
      <alignment horizontal="center"/>
    </xf>
    <xf numFmtId="172" fontId="14" fillId="33" borderId="16" xfId="0" applyNumberFormat="1" applyFont="1" applyFill="1" applyBorder="1" applyAlignment="1">
      <alignment horizontal="right"/>
    </xf>
    <xf numFmtId="172" fontId="14" fillId="33" borderId="16" xfId="0" applyNumberFormat="1" applyFont="1" applyFill="1" applyBorder="1" applyAlignment="1">
      <alignment horizontal="center"/>
    </xf>
    <xf numFmtId="172" fontId="14" fillId="33" borderId="27" xfId="0" applyNumberFormat="1" applyFont="1" applyFill="1" applyBorder="1" applyAlignment="1">
      <alignment horizontal="center"/>
    </xf>
    <xf numFmtId="0" fontId="14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8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right" indent="4"/>
    </xf>
    <xf numFmtId="0" fontId="6" fillId="33" borderId="0" xfId="0" applyFont="1" applyFill="1" applyAlignment="1">
      <alignment vertical="center"/>
    </xf>
    <xf numFmtId="197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188" fontId="2" fillId="33" borderId="0" xfId="0" applyNumberFormat="1" applyFont="1" applyFill="1" applyAlignment="1">
      <alignment horizontal="center"/>
    </xf>
    <xf numFmtId="185" fontId="2" fillId="33" borderId="0" xfId="0" applyNumberFormat="1" applyFont="1" applyFill="1" applyAlignment="1">
      <alignment horizontal="center"/>
    </xf>
    <xf numFmtId="0" fontId="14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right" indent="4"/>
    </xf>
    <xf numFmtId="186" fontId="14" fillId="33" borderId="0" xfId="0" applyNumberFormat="1" applyFont="1" applyFill="1" applyAlignment="1">
      <alignment horizontal="center"/>
    </xf>
    <xf numFmtId="193" fontId="14" fillId="33" borderId="0" xfId="0" applyNumberFormat="1" applyFont="1" applyFill="1" applyAlignment="1">
      <alignment/>
    </xf>
    <xf numFmtId="0" fontId="15" fillId="33" borderId="18" xfId="0" applyFont="1" applyFill="1" applyBorder="1" applyAlignment="1" applyProtection="1">
      <alignment/>
      <protection/>
    </xf>
    <xf numFmtId="193" fontId="14" fillId="33" borderId="0" xfId="0" applyNumberFormat="1" applyFont="1" applyFill="1" applyAlignment="1">
      <alignment horizontal="center"/>
    </xf>
    <xf numFmtId="180" fontId="14" fillId="33" borderId="0" xfId="0" applyNumberFormat="1" applyFont="1" applyFill="1" applyAlignment="1">
      <alignment horizontal="center"/>
    </xf>
    <xf numFmtId="195" fontId="21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196" fontId="21" fillId="33" borderId="0" xfId="0" applyNumberFormat="1" applyFont="1" applyFill="1" applyAlignment="1">
      <alignment/>
    </xf>
    <xf numFmtId="172" fontId="15" fillId="33" borderId="28" xfId="0" applyNumberFormat="1" applyFont="1" applyFill="1" applyBorder="1" applyAlignment="1">
      <alignment horizontal="center" vertical="center"/>
    </xf>
    <xf numFmtId="172" fontId="15" fillId="33" borderId="27" xfId="0" applyNumberFormat="1" applyFont="1" applyFill="1" applyBorder="1" applyAlignment="1">
      <alignment horizontal="center" vertical="center"/>
    </xf>
    <xf numFmtId="172" fontId="14" fillId="33" borderId="15" xfId="0" applyNumberFormat="1" applyFont="1" applyFill="1" applyBorder="1" applyAlignment="1">
      <alignment horizontal="right" vertical="center" indent="3" readingOrder="1"/>
    </xf>
    <xf numFmtId="172" fontId="14" fillId="33" borderId="12" xfId="0" applyNumberFormat="1" applyFont="1" applyFill="1" applyBorder="1" applyAlignment="1">
      <alignment horizontal="right" vertical="center" indent="3" readingOrder="1"/>
    </xf>
    <xf numFmtId="203" fontId="11" fillId="33" borderId="15" xfId="0" applyNumberFormat="1" applyFont="1" applyFill="1" applyBorder="1" applyAlignment="1">
      <alignment horizontal="right" vertical="center" indent="3" readingOrder="1"/>
    </xf>
    <xf numFmtId="203" fontId="11" fillId="33" borderId="12" xfId="0" applyNumberFormat="1" applyFont="1" applyFill="1" applyBorder="1" applyAlignment="1">
      <alignment horizontal="right" vertical="center" indent="3" readingOrder="1"/>
    </xf>
    <xf numFmtId="172" fontId="6" fillId="33" borderId="13" xfId="49" applyNumberFormat="1" applyFont="1" applyFill="1" applyBorder="1" applyAlignment="1">
      <alignment horizontal="center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172" fontId="5" fillId="33" borderId="0" xfId="49" applyNumberFormat="1" applyFont="1" applyFill="1" applyBorder="1" applyAlignment="1">
      <alignment horizontal="center"/>
    </xf>
    <xf numFmtId="172" fontId="6" fillId="33" borderId="0" xfId="49" applyNumberFormat="1" applyFont="1" applyFill="1" applyBorder="1" applyAlignment="1">
      <alignment horizontal="center"/>
    </xf>
    <xf numFmtId="172" fontId="14" fillId="33" borderId="27" xfId="0" applyNumberFormat="1" applyFont="1" applyFill="1" applyBorder="1" applyAlignment="1">
      <alignment/>
    </xf>
    <xf numFmtId="211" fontId="1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left"/>
    </xf>
    <xf numFmtId="212" fontId="21" fillId="33" borderId="0" xfId="0" applyNumberFormat="1" applyFont="1" applyFill="1" applyAlignment="1">
      <alignment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185" fontId="14" fillId="33" borderId="0" xfId="0" applyNumberFormat="1" applyFont="1" applyFill="1" applyAlignment="1">
      <alignment/>
    </xf>
    <xf numFmtId="205" fontId="14" fillId="33" borderId="0" xfId="49" applyNumberFormat="1" applyFont="1" applyFill="1" applyBorder="1" applyAlignment="1">
      <alignment horizontal="right" vertical="center" indent="4"/>
    </xf>
    <xf numFmtId="200" fontId="14" fillId="33" borderId="0" xfId="0" applyNumberFormat="1" applyFont="1" applyFill="1" applyAlignment="1">
      <alignment/>
    </xf>
    <xf numFmtId="196" fontId="2" fillId="33" borderId="0" xfId="0" applyNumberFormat="1" applyFont="1" applyFill="1" applyAlignment="1">
      <alignment horizontal="right" vertical="center" wrapText="1"/>
    </xf>
    <xf numFmtId="0" fontId="19" fillId="33" borderId="1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61" fillId="32" borderId="0" xfId="0" applyFont="1" applyFill="1" applyAlignment="1">
      <alignment horizontal="left"/>
    </xf>
    <xf numFmtId="0" fontId="61" fillId="32" borderId="0" xfId="0" applyFont="1" applyFill="1" applyAlignment="1">
      <alignment/>
    </xf>
    <xf numFmtId="193" fontId="61" fillId="32" borderId="0" xfId="0" applyNumberFormat="1" applyFont="1" applyFill="1" applyAlignment="1">
      <alignment horizontal="left"/>
    </xf>
    <xf numFmtId="194" fontId="14" fillId="33" borderId="0" xfId="0" applyNumberFormat="1" applyFont="1" applyFill="1" applyAlignment="1">
      <alignment horizontal="center"/>
    </xf>
    <xf numFmtId="194" fontId="12" fillId="33" borderId="0" xfId="0" applyNumberFormat="1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29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center" indent="3"/>
    </xf>
    <xf numFmtId="0" fontId="12" fillId="32" borderId="0" xfId="0" applyFont="1" applyFill="1" applyBorder="1" applyAlignment="1">
      <alignment horizontal="left" vertical="top" indent="4"/>
    </xf>
    <xf numFmtId="0" fontId="30" fillId="32" borderId="0" xfId="0" applyFont="1" applyFill="1" applyAlignment="1">
      <alignment horizontal="left"/>
    </xf>
    <xf numFmtId="218" fontId="14" fillId="33" borderId="0" xfId="0" applyNumberFormat="1" applyFont="1" applyFill="1" applyAlignment="1">
      <alignment/>
    </xf>
    <xf numFmtId="206" fontId="14" fillId="33" borderId="0" xfId="0" applyNumberFormat="1" applyFont="1" applyFill="1" applyAlignment="1">
      <alignment/>
    </xf>
    <xf numFmtId="172" fontId="14" fillId="32" borderId="12" xfId="0" applyNumberFormat="1" applyFont="1" applyFill="1" applyBorder="1" applyAlignment="1">
      <alignment horizontal="right" vertical="center" indent="4" readingOrder="1"/>
    </xf>
    <xf numFmtId="174" fontId="12" fillId="33" borderId="0" xfId="0" applyNumberFormat="1" applyFont="1" applyFill="1" applyBorder="1" applyAlignment="1">
      <alignment horizontal="right" vertical="center" indent="1"/>
    </xf>
    <xf numFmtId="172" fontId="82" fillId="33" borderId="0" xfId="0" applyNumberFormat="1" applyFont="1" applyFill="1" applyAlignment="1">
      <alignment/>
    </xf>
    <xf numFmtId="206" fontId="82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left" vertical="center" indent="1"/>
    </xf>
    <xf numFmtId="0" fontId="5" fillId="33" borderId="0" xfId="0" applyFont="1" applyFill="1" applyAlignment="1" applyProtection="1">
      <alignment horizontal="left" wrapText="1"/>
      <protection/>
    </xf>
    <xf numFmtId="0" fontId="2" fillId="33" borderId="0" xfId="0" applyFont="1" applyFill="1" applyAlignment="1">
      <alignment horizontal="left" vertical="center" wrapText="1"/>
    </xf>
    <xf numFmtId="0" fontId="5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>
      <alignment horizontal="left" vertical="center" wrapText="1"/>
    </xf>
    <xf numFmtId="0" fontId="4" fillId="33" borderId="0" xfId="0" applyFont="1" applyFill="1" applyAlignment="1" applyProtection="1">
      <alignment wrapText="1"/>
      <protection/>
    </xf>
    <xf numFmtId="0" fontId="14" fillId="33" borderId="0" xfId="0" applyFont="1" applyFill="1" applyBorder="1" applyAlignment="1">
      <alignment horizontal="left" indent="3"/>
    </xf>
    <xf numFmtId="172" fontId="2" fillId="33" borderId="0" xfId="0" applyNumberFormat="1" applyFont="1" applyFill="1" applyAlignment="1">
      <alignment vertical="center"/>
    </xf>
    <xf numFmtId="185" fontId="12" fillId="32" borderId="0" xfId="0" applyNumberFormat="1" applyFont="1" applyFill="1" applyBorder="1" applyAlignment="1">
      <alignment vertical="center"/>
    </xf>
    <xf numFmtId="0" fontId="61" fillId="33" borderId="0" xfId="0" applyFont="1" applyFill="1" applyAlignment="1">
      <alignment/>
    </xf>
    <xf numFmtId="172" fontId="61" fillId="33" borderId="0" xfId="0" applyNumberFormat="1" applyFont="1" applyFill="1" applyAlignment="1">
      <alignment/>
    </xf>
    <xf numFmtId="0" fontId="83" fillId="33" borderId="0" xfId="0" applyFont="1" applyFill="1" applyAlignment="1">
      <alignment/>
    </xf>
    <xf numFmtId="0" fontId="83" fillId="32" borderId="0" xfId="0" applyFont="1" applyFill="1" applyAlignment="1">
      <alignment horizontal="left"/>
    </xf>
    <xf numFmtId="173" fontId="61" fillId="32" borderId="0" xfId="0" applyNumberFormat="1" applyFont="1" applyFill="1" applyAlignment="1">
      <alignment/>
    </xf>
    <xf numFmtId="196" fontId="61" fillId="33" borderId="0" xfId="0" applyNumberFormat="1" applyFont="1" applyFill="1" applyAlignment="1">
      <alignment/>
    </xf>
    <xf numFmtId="184" fontId="61" fillId="32" borderId="0" xfId="0" applyNumberFormat="1" applyFont="1" applyFill="1" applyAlignment="1">
      <alignment/>
    </xf>
    <xf numFmtId="188" fontId="61" fillId="32" borderId="0" xfId="0" applyNumberFormat="1" applyFont="1" applyFill="1" applyAlignment="1">
      <alignment/>
    </xf>
    <xf numFmtId="0" fontId="61" fillId="33" borderId="0" xfId="0" applyFont="1" applyFill="1" applyBorder="1" applyAlignment="1">
      <alignment horizontal="left"/>
    </xf>
    <xf numFmtId="183" fontId="61" fillId="33" borderId="0" xfId="0" applyNumberFormat="1" applyFont="1" applyFill="1" applyBorder="1" applyAlignment="1">
      <alignment horizontal="left"/>
    </xf>
    <xf numFmtId="38" fontId="82" fillId="33" borderId="0" xfId="49" applyNumberFormat="1" applyFont="1" applyFill="1" applyBorder="1" applyAlignment="1">
      <alignment horizontal="left" vertical="center" indent="3"/>
    </xf>
    <xf numFmtId="190" fontId="61" fillId="33" borderId="0" xfId="0" applyNumberFormat="1" applyFont="1" applyFill="1" applyBorder="1" applyAlignment="1">
      <alignment horizontal="left"/>
    </xf>
    <xf numFmtId="185" fontId="82" fillId="33" borderId="0" xfId="0" applyNumberFormat="1" applyFont="1" applyFill="1" applyBorder="1" applyAlignment="1">
      <alignment horizontal="left"/>
    </xf>
    <xf numFmtId="185" fontId="61" fillId="33" borderId="0" xfId="0" applyNumberFormat="1" applyFont="1" applyFill="1" applyBorder="1" applyAlignment="1">
      <alignment horizontal="left"/>
    </xf>
    <xf numFmtId="38" fontId="61" fillId="33" borderId="0" xfId="0" applyNumberFormat="1" applyFont="1" applyFill="1" applyBorder="1" applyAlignment="1">
      <alignment horizontal="center"/>
    </xf>
    <xf numFmtId="205" fontId="61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172" fontId="15" fillId="33" borderId="28" xfId="0" applyNumberFormat="1" applyFont="1" applyFill="1" applyBorder="1" applyAlignment="1">
      <alignment horizontal="center" vertical="center"/>
    </xf>
    <xf numFmtId="172" fontId="15" fillId="33" borderId="27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Alignment="1">
      <alignment horizontal="center"/>
    </xf>
    <xf numFmtId="181" fontId="80" fillId="34" borderId="0" xfId="0" applyNumberFormat="1" applyFont="1" applyFill="1" applyBorder="1" applyAlignment="1" applyProtection="1">
      <alignment vertical="center"/>
      <protection/>
    </xf>
    <xf numFmtId="0" fontId="83" fillId="33" borderId="0" xfId="0" applyFont="1" applyFill="1" applyBorder="1" applyAlignment="1">
      <alignment horizontal="left"/>
    </xf>
    <xf numFmtId="38" fontId="61" fillId="33" borderId="0" xfId="0" applyNumberFormat="1" applyFont="1" applyFill="1" applyBorder="1" applyAlignment="1">
      <alignment horizontal="left"/>
    </xf>
    <xf numFmtId="1" fontId="61" fillId="33" borderId="0" xfId="0" applyNumberFormat="1" applyFont="1" applyFill="1" applyBorder="1" applyAlignment="1">
      <alignment horizontal="left"/>
    </xf>
    <xf numFmtId="194" fontId="61" fillId="33" borderId="0" xfId="0" applyNumberFormat="1" applyFont="1" applyFill="1" applyAlignment="1">
      <alignment/>
    </xf>
    <xf numFmtId="193" fontId="61" fillId="33" borderId="0" xfId="0" applyNumberFormat="1" applyFont="1" applyFill="1" applyAlignment="1">
      <alignment/>
    </xf>
    <xf numFmtId="180" fontId="61" fillId="33" borderId="0" xfId="0" applyNumberFormat="1" applyFont="1" applyFill="1" applyAlignment="1">
      <alignment/>
    </xf>
    <xf numFmtId="0" fontId="61" fillId="33" borderId="0" xfId="0" applyNumberFormat="1" applyFont="1" applyFill="1" applyAlignment="1">
      <alignment/>
    </xf>
    <xf numFmtId="184" fontId="61" fillId="33" borderId="0" xfId="0" applyNumberFormat="1" applyFont="1" applyFill="1" applyAlignment="1">
      <alignment/>
    </xf>
    <xf numFmtId="208" fontId="61" fillId="33" borderId="0" xfId="0" applyNumberFormat="1" applyFont="1" applyFill="1" applyAlignment="1">
      <alignment/>
    </xf>
    <xf numFmtId="188" fontId="61" fillId="33" borderId="0" xfId="0" applyNumberFormat="1" applyFont="1" applyFill="1" applyAlignment="1">
      <alignment/>
    </xf>
    <xf numFmtId="204" fontId="61" fillId="33" borderId="0" xfId="0" applyNumberFormat="1" applyFont="1" applyFill="1" applyAlignment="1">
      <alignment/>
    </xf>
    <xf numFmtId="182" fontId="61" fillId="33" borderId="0" xfId="0" applyNumberFormat="1" applyFont="1" applyFill="1" applyAlignment="1">
      <alignment/>
    </xf>
    <xf numFmtId="203" fontId="61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189" fontId="61" fillId="33" borderId="0" xfId="0" applyNumberFormat="1" applyFont="1" applyFill="1" applyAlignment="1">
      <alignment/>
    </xf>
    <xf numFmtId="172" fontId="80" fillId="33" borderId="0" xfId="0" applyNumberFormat="1" applyFont="1" applyFill="1" applyBorder="1" applyAlignment="1">
      <alignment horizontal="right" vertical="center" indent="3" readingOrder="1"/>
    </xf>
    <xf numFmtId="197" fontId="61" fillId="33" borderId="0" xfId="0" applyNumberFormat="1" applyFont="1" applyFill="1" applyAlignment="1">
      <alignment/>
    </xf>
    <xf numFmtId="184" fontId="61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210" fontId="61" fillId="33" borderId="0" xfId="0" applyNumberFormat="1" applyFont="1" applyFill="1" applyAlignment="1">
      <alignment/>
    </xf>
    <xf numFmtId="206" fontId="61" fillId="33" borderId="0" xfId="0" applyNumberFormat="1" applyFont="1" applyFill="1" applyAlignment="1">
      <alignment/>
    </xf>
    <xf numFmtId="1" fontId="61" fillId="33" borderId="0" xfId="0" applyNumberFormat="1" applyFont="1" applyFill="1" applyAlignment="1">
      <alignment/>
    </xf>
    <xf numFmtId="187" fontId="61" fillId="33" borderId="0" xfId="0" applyNumberFormat="1" applyFont="1" applyFill="1" applyAlignment="1">
      <alignment/>
    </xf>
    <xf numFmtId="195" fontId="61" fillId="33" borderId="0" xfId="0" applyNumberFormat="1" applyFont="1" applyFill="1" applyAlignment="1">
      <alignment/>
    </xf>
    <xf numFmtId="193" fontId="83" fillId="33" borderId="0" xfId="0" applyNumberFormat="1" applyFont="1" applyFill="1" applyAlignment="1">
      <alignment horizontal="center"/>
    </xf>
    <xf numFmtId="172" fontId="83" fillId="33" borderId="0" xfId="0" applyNumberFormat="1" applyFont="1" applyFill="1" applyAlignment="1">
      <alignment horizontal="center"/>
    </xf>
    <xf numFmtId="0" fontId="82" fillId="33" borderId="0" xfId="0" applyNumberFormat="1" applyFont="1" applyFill="1" applyAlignment="1">
      <alignment horizontal="center"/>
    </xf>
    <xf numFmtId="185" fontId="83" fillId="33" borderId="0" xfId="0" applyNumberFormat="1" applyFont="1" applyFill="1" applyAlignment="1">
      <alignment horizontal="center"/>
    </xf>
    <xf numFmtId="195" fontId="82" fillId="33" borderId="0" xfId="0" applyNumberFormat="1" applyFont="1" applyFill="1" applyAlignment="1">
      <alignment/>
    </xf>
    <xf numFmtId="172" fontId="82" fillId="33" borderId="0" xfId="0" applyNumberFormat="1" applyFont="1" applyFill="1" applyAlignment="1">
      <alignment horizontal="center"/>
    </xf>
    <xf numFmtId="0" fontId="4" fillId="32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2" fillId="32" borderId="0" xfId="0" applyFont="1" applyFill="1" applyAlignment="1">
      <alignment horizontal="justify" vertical="top" wrapText="1"/>
    </xf>
    <xf numFmtId="0" fontId="2" fillId="32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5" fillId="33" borderId="0" xfId="56" applyFont="1" applyFill="1" applyAlignment="1">
      <alignment horizontal="left" vertical="center" wrapText="1"/>
      <protection/>
    </xf>
    <xf numFmtId="0" fontId="13" fillId="32" borderId="0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29" fillId="32" borderId="0" xfId="0" applyFont="1" applyFill="1" applyBorder="1" applyAlignment="1">
      <alignment horizontal="center" vertical="center"/>
    </xf>
    <xf numFmtId="179" fontId="2" fillId="32" borderId="0" xfId="0" applyNumberFormat="1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center" vertical="top"/>
    </xf>
    <xf numFmtId="0" fontId="29" fillId="32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15" fillId="32" borderId="10" xfId="0" applyFont="1" applyFill="1" applyBorder="1" applyAlignment="1">
      <alignment horizontal="left" vertical="center" indent="1"/>
    </xf>
    <xf numFmtId="0" fontId="15" fillId="32" borderId="14" xfId="0" applyFont="1" applyFill="1" applyBorder="1" applyAlignment="1">
      <alignment horizontal="left" vertical="center" inden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 horizontal="left" wrapText="1"/>
      <protection/>
    </xf>
    <xf numFmtId="38" fontId="15" fillId="32" borderId="11" xfId="49" applyNumberFormat="1" applyFont="1" applyFill="1" applyBorder="1" applyAlignment="1">
      <alignment horizontal="right" vertical="center" indent="4"/>
    </xf>
    <xf numFmtId="38" fontId="15" fillId="32" borderId="17" xfId="49" applyNumberFormat="1" applyFont="1" applyFill="1" applyBorder="1" applyAlignment="1">
      <alignment horizontal="right" vertical="center" indent="4"/>
    </xf>
    <xf numFmtId="38" fontId="15" fillId="32" borderId="11" xfId="49" applyNumberFormat="1" applyFont="1" applyFill="1" applyBorder="1" applyAlignment="1">
      <alignment horizontal="right" vertical="center" indent="3"/>
    </xf>
    <xf numFmtId="38" fontId="15" fillId="32" borderId="17" xfId="49" applyNumberFormat="1" applyFont="1" applyFill="1" applyBorder="1" applyAlignment="1">
      <alignment horizontal="right" vertical="center" indent="3"/>
    </xf>
    <xf numFmtId="0" fontId="5" fillId="33" borderId="0" xfId="0" applyFont="1" applyFill="1" applyAlignment="1" applyProtection="1">
      <alignment horizontal="left" wrapText="1"/>
      <protection/>
    </xf>
    <xf numFmtId="15" fontId="15" fillId="33" borderId="10" xfId="0" applyNumberFormat="1" applyFont="1" applyFill="1" applyBorder="1" applyAlignment="1" applyProtection="1">
      <alignment horizontal="center" vertical="center" wrapText="1"/>
      <protection/>
    </xf>
    <xf numFmtId="15" fontId="15" fillId="33" borderId="12" xfId="0" applyNumberFormat="1" applyFont="1" applyFill="1" applyBorder="1" applyAlignment="1" applyProtection="1">
      <alignment horizontal="center" vertical="center" wrapText="1"/>
      <protection/>
    </xf>
    <xf numFmtId="15" fontId="15" fillId="33" borderId="14" xfId="0" applyNumberFormat="1" applyFont="1" applyFill="1" applyBorder="1" applyAlignment="1" applyProtection="1">
      <alignment horizontal="center" vertical="center" wrapText="1"/>
      <protection/>
    </xf>
    <xf numFmtId="0" fontId="84" fillId="33" borderId="0" xfId="0" applyFont="1" applyFill="1" applyBorder="1" applyAlignment="1" applyProtection="1">
      <alignment horizontal="left" wrapText="1"/>
      <protection/>
    </xf>
    <xf numFmtId="172" fontId="15" fillId="32" borderId="10" xfId="0" applyNumberFormat="1" applyFont="1" applyFill="1" applyBorder="1" applyAlignment="1">
      <alignment horizontal="right" vertical="center" indent="3" readingOrder="1"/>
    </xf>
    <xf numFmtId="172" fontId="15" fillId="32" borderId="14" xfId="0" applyNumberFormat="1" applyFont="1" applyFill="1" applyBorder="1" applyAlignment="1">
      <alignment horizontal="right" vertical="center" indent="3" readingOrder="1"/>
    </xf>
    <xf numFmtId="15" fontId="15" fillId="33" borderId="10" xfId="0" applyNumberFormat="1" applyFont="1" applyFill="1" applyBorder="1" applyAlignment="1" applyProtection="1">
      <alignment horizontal="center" vertical="center"/>
      <protection/>
    </xf>
    <xf numFmtId="15" fontId="15" fillId="33" borderId="12" xfId="0" applyNumberFormat="1" applyFont="1" applyFill="1" applyBorder="1" applyAlignment="1" applyProtection="1">
      <alignment horizontal="center" vertical="center"/>
      <protection/>
    </xf>
    <xf numFmtId="15" fontId="15" fillId="33" borderId="14" xfId="0" applyNumberFormat="1" applyFont="1" applyFill="1" applyBorder="1" applyAlignment="1" applyProtection="1">
      <alignment horizontal="center" vertical="center"/>
      <protection/>
    </xf>
    <xf numFmtId="0" fontId="15" fillId="32" borderId="10" xfId="0" applyFont="1" applyFill="1" applyBorder="1" applyAlignment="1">
      <alignment horizontal="left" vertical="center" wrapText="1" indent="1" readingOrder="1"/>
    </xf>
    <xf numFmtId="0" fontId="15" fillId="32" borderId="14" xfId="0" applyFont="1" applyFill="1" applyBorder="1" applyAlignment="1">
      <alignment horizontal="left" vertical="center" wrapText="1" indent="1" readingOrder="1"/>
    </xf>
    <xf numFmtId="0" fontId="5" fillId="33" borderId="0" xfId="0" applyFont="1" applyFill="1" applyAlignment="1" applyProtection="1">
      <alignment horizontal="left" vertical="center" wrapText="1"/>
      <protection/>
    </xf>
    <xf numFmtId="0" fontId="3" fillId="32" borderId="0" xfId="0" applyFont="1" applyFill="1" applyBorder="1" applyAlignment="1">
      <alignment horizontal="center" wrapText="1" readingOrder="1"/>
    </xf>
    <xf numFmtId="172" fontId="15" fillId="32" borderId="10" xfId="0" applyNumberFormat="1" applyFont="1" applyFill="1" applyBorder="1" applyAlignment="1">
      <alignment horizontal="right" vertical="center" indent="4" readingOrder="1"/>
    </xf>
    <xf numFmtId="172" fontId="15" fillId="32" borderId="14" xfId="0" applyNumberFormat="1" applyFont="1" applyFill="1" applyBorder="1" applyAlignment="1">
      <alignment horizontal="right" vertical="center" indent="4" readingOrder="1"/>
    </xf>
    <xf numFmtId="173" fontId="15" fillId="32" borderId="10" xfId="0" applyNumberFormat="1" applyFont="1" applyFill="1" applyBorder="1" applyAlignment="1">
      <alignment horizontal="right" vertical="center" indent="4" readingOrder="1"/>
    </xf>
    <xf numFmtId="173" fontId="15" fillId="32" borderId="14" xfId="0" applyNumberFormat="1" applyFont="1" applyFill="1" applyBorder="1" applyAlignment="1">
      <alignment horizontal="right" vertical="center" indent="4" readingOrder="1"/>
    </xf>
    <xf numFmtId="0" fontId="2" fillId="32" borderId="0" xfId="0" applyFont="1" applyFill="1" applyBorder="1" applyAlignment="1">
      <alignment horizontal="left" vertical="center" wrapText="1" readingOrder="1"/>
    </xf>
    <xf numFmtId="173" fontId="15" fillId="32" borderId="10" xfId="0" applyNumberFormat="1" applyFont="1" applyFill="1" applyBorder="1" applyAlignment="1">
      <alignment horizontal="right" vertical="center" indent="3" readingOrder="1"/>
    </xf>
    <xf numFmtId="173" fontId="15" fillId="32" borderId="14" xfId="0" applyNumberFormat="1" applyFont="1" applyFill="1" applyBorder="1" applyAlignment="1">
      <alignment horizontal="right" vertical="center" indent="3" readingOrder="1"/>
    </xf>
    <xf numFmtId="172" fontId="15" fillId="33" borderId="10" xfId="0" applyNumberFormat="1" applyFont="1" applyFill="1" applyBorder="1" applyAlignment="1">
      <alignment horizontal="right" vertical="center" indent="4" readingOrder="1"/>
    </xf>
    <xf numFmtId="172" fontId="15" fillId="33" borderId="14" xfId="0" applyNumberFormat="1" applyFont="1" applyFill="1" applyBorder="1" applyAlignment="1">
      <alignment horizontal="right" vertical="center" indent="4" readingOrder="1"/>
    </xf>
    <xf numFmtId="0" fontId="15" fillId="33" borderId="18" xfId="0" applyFont="1" applyFill="1" applyBorder="1" applyAlignment="1">
      <alignment horizontal="left" vertical="center" readingOrder="1"/>
    </xf>
    <xf numFmtId="0" fontId="15" fillId="33" borderId="16" xfId="0" applyFont="1" applyFill="1" applyBorder="1" applyAlignment="1">
      <alignment horizontal="left" vertical="center" readingOrder="1"/>
    </xf>
    <xf numFmtId="172" fontId="15" fillId="33" borderId="10" xfId="0" applyNumberFormat="1" applyFont="1" applyFill="1" applyBorder="1" applyAlignment="1">
      <alignment horizontal="center" vertical="center" readingOrder="1"/>
    </xf>
    <xf numFmtId="172" fontId="15" fillId="33" borderId="14" xfId="0" applyNumberFormat="1" applyFont="1" applyFill="1" applyBorder="1" applyAlignment="1">
      <alignment horizontal="center" vertical="center" readingOrder="1"/>
    </xf>
    <xf numFmtId="0" fontId="15" fillId="33" borderId="10" xfId="0" applyFont="1" applyFill="1" applyBorder="1" applyAlignment="1">
      <alignment horizontal="left" vertical="center" readingOrder="1"/>
    </xf>
    <xf numFmtId="0" fontId="15" fillId="33" borderId="14" xfId="0" applyFont="1" applyFill="1" applyBorder="1" applyAlignment="1">
      <alignment horizontal="left" vertical="center" readingOrder="1"/>
    </xf>
    <xf numFmtId="0" fontId="11" fillId="33" borderId="0" xfId="0" applyFont="1" applyFill="1" applyAlignment="1">
      <alignment horizontal="left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8" fontId="15" fillId="33" borderId="10" xfId="49" applyNumberFormat="1" applyFont="1" applyFill="1" applyBorder="1" applyAlignment="1">
      <alignment horizontal="right" vertical="center" indent="4"/>
    </xf>
    <xf numFmtId="38" fontId="15" fillId="33" borderId="14" xfId="49" applyNumberFormat="1" applyFont="1" applyFill="1" applyBorder="1" applyAlignment="1">
      <alignment horizontal="right" vertical="center" indent="4"/>
    </xf>
    <xf numFmtId="0" fontId="5" fillId="33" borderId="10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5"/>
    </xf>
    <xf numFmtId="38" fontId="5" fillId="33" borderId="14" xfId="49" applyNumberFormat="1" applyFont="1" applyFill="1" applyBorder="1" applyAlignment="1">
      <alignment horizontal="right" vertical="center" indent="5"/>
    </xf>
    <xf numFmtId="38" fontId="5" fillId="33" borderId="10" xfId="49" applyNumberFormat="1" applyFont="1" applyFill="1" applyBorder="1" applyAlignment="1">
      <alignment horizontal="right" vertical="center" indent="4"/>
    </xf>
    <xf numFmtId="38" fontId="5" fillId="33" borderId="14" xfId="49" applyNumberFormat="1" applyFont="1" applyFill="1" applyBorder="1" applyAlignment="1">
      <alignment horizontal="right" vertical="center" indent="4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172" fontId="15" fillId="33" borderId="11" xfId="0" applyNumberFormat="1" applyFont="1" applyFill="1" applyBorder="1" applyAlignment="1">
      <alignment horizontal="center" vertical="center"/>
    </xf>
    <xf numFmtId="172" fontId="15" fillId="33" borderId="17" xfId="0" applyNumberFormat="1" applyFont="1" applyFill="1" applyBorder="1" applyAlignment="1">
      <alignment horizontal="center" vertical="center"/>
    </xf>
    <xf numFmtId="172" fontId="15" fillId="33" borderId="11" xfId="0" applyNumberFormat="1" applyFont="1" applyFill="1" applyBorder="1" applyAlignment="1">
      <alignment horizontal="right" vertical="center" indent="1"/>
    </xf>
    <xf numFmtId="172" fontId="15" fillId="33" borderId="17" xfId="0" applyNumberFormat="1" applyFont="1" applyFill="1" applyBorder="1" applyAlignment="1">
      <alignment horizontal="right" vertical="center" indent="1"/>
    </xf>
    <xf numFmtId="172" fontId="15" fillId="33" borderId="32" xfId="0" applyNumberFormat="1" applyFont="1" applyFill="1" applyBorder="1" applyAlignment="1">
      <alignment horizontal="center" vertical="center"/>
    </xf>
    <xf numFmtId="172" fontId="15" fillId="33" borderId="33" xfId="0" applyNumberFormat="1" applyFont="1" applyFill="1" applyBorder="1" applyAlignment="1">
      <alignment horizontal="center" vertical="center"/>
    </xf>
    <xf numFmtId="172" fontId="15" fillId="33" borderId="34" xfId="0" applyNumberFormat="1" applyFont="1" applyFill="1" applyBorder="1" applyAlignment="1">
      <alignment horizontal="center" vertical="center"/>
    </xf>
    <xf numFmtId="172" fontId="15" fillId="33" borderId="18" xfId="0" applyNumberFormat="1" applyFont="1" applyFill="1" applyBorder="1" applyAlignment="1">
      <alignment horizontal="center" vertical="center"/>
    </xf>
    <xf numFmtId="172" fontId="15" fillId="33" borderId="16" xfId="0" applyNumberFormat="1" applyFont="1" applyFill="1" applyBorder="1" applyAlignment="1">
      <alignment horizontal="center" vertical="center"/>
    </xf>
    <xf numFmtId="172" fontId="15" fillId="33" borderId="18" xfId="0" applyNumberFormat="1" applyFont="1" applyFill="1" applyBorder="1" applyAlignment="1">
      <alignment vertical="center"/>
    </xf>
    <xf numFmtId="172" fontId="15" fillId="33" borderId="16" xfId="0" applyNumberFormat="1" applyFont="1" applyFill="1" applyBorder="1" applyAlignment="1">
      <alignment vertical="center"/>
    </xf>
    <xf numFmtId="172" fontId="15" fillId="33" borderId="28" xfId="0" applyNumberFormat="1" applyFont="1" applyFill="1" applyBorder="1" applyAlignment="1">
      <alignment horizontal="center" vertical="center"/>
    </xf>
    <xf numFmtId="172" fontId="15" fillId="33" borderId="27" xfId="0" applyNumberFormat="1" applyFont="1" applyFill="1" applyBorder="1" applyAlignment="1">
      <alignment horizontal="center" vertical="center"/>
    </xf>
    <xf numFmtId="172" fontId="15" fillId="33" borderId="18" xfId="0" applyNumberFormat="1" applyFont="1" applyFill="1" applyBorder="1" applyAlignment="1">
      <alignment horizontal="right" vertical="center"/>
    </xf>
    <xf numFmtId="172" fontId="15" fillId="33" borderId="16" xfId="0" applyNumberFormat="1" applyFont="1" applyFill="1" applyBorder="1" applyAlignment="1">
      <alignment horizontal="right" vertical="center"/>
    </xf>
    <xf numFmtId="172" fontId="15" fillId="33" borderId="28" xfId="0" applyNumberFormat="1" applyFont="1" applyFill="1" applyBorder="1" applyAlignment="1">
      <alignment horizontal="right" vertical="center" indent="1"/>
    </xf>
    <xf numFmtId="172" fontId="15" fillId="33" borderId="27" xfId="0" applyNumberFormat="1" applyFont="1" applyFill="1" applyBorder="1" applyAlignment="1">
      <alignment horizontal="right" vertical="center" indent="1"/>
    </xf>
    <xf numFmtId="172" fontId="15" fillId="33" borderId="18" xfId="0" applyNumberFormat="1" applyFont="1" applyFill="1" applyBorder="1" applyAlignment="1">
      <alignment horizontal="right" vertical="center" indent="1"/>
    </xf>
    <xf numFmtId="172" fontId="15" fillId="33" borderId="16" xfId="0" applyNumberFormat="1" applyFont="1" applyFill="1" applyBorder="1" applyAlignment="1">
      <alignment horizontal="right" vertical="center" indent="1"/>
    </xf>
    <xf numFmtId="172" fontId="15" fillId="33" borderId="28" xfId="0" applyNumberFormat="1" applyFont="1" applyFill="1" applyBorder="1" applyAlignment="1">
      <alignment horizontal="right" vertical="center"/>
    </xf>
    <xf numFmtId="172" fontId="15" fillId="33" borderId="27" xfId="0" applyNumberFormat="1" applyFon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'Resumen Cuadros'!$B$12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Cuadros'!$B$14:$B$15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'Resumen Cuadros'!$E$14:$E$15</c:f>
              <c:numCache>
                <c:ptCount val="2"/>
                <c:pt idx="0">
                  <c:v>0.9362377788922996</c:v>
                </c:pt>
                <c:pt idx="1">
                  <c:v>0.06376222110770025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055"/>
          <c:y val="0.06725"/>
          <c:w val="0.59525"/>
          <c:h val="0.81025"/>
        </c:manualLayout>
      </c:layout>
      <c:pieChart>
        <c:varyColors val="1"/>
        <c:ser>
          <c:idx val="0"/>
          <c:order val="0"/>
          <c:tx>
            <c:strRef>
              <c:f>'Resumen Graficos'!$E$10:$G$10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Cuadros'!$H$14:$H$15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Cuadros'!$K$14:$K$15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4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Cuadros'!$H$19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'Resumen Cuadros'!$H$21:$H$35</c:f>
              <c:strCache>
                <c:ptCount val="15"/>
                <c:pt idx="0">
                  <c:v>  MEF  1/</c:v>
                </c:pt>
                <c:pt idx="1">
                  <c:v>BBVA Continental - Bco. Scotiabank - Sindicado  </c:v>
                </c:pt>
                <c:pt idx="2">
                  <c:v>  Bco. de la Nación</c:v>
                </c:pt>
                <c:pt idx="3">
                  <c:v>Bco. Interamericano de Desarrollo (BID)</c:v>
                </c:pt>
                <c:pt idx="4">
                  <c:v>Bco. Internacional de  Reconstrucción y Fomento (BIRF)</c:v>
                </c:pt>
                <c:pt idx="5">
                  <c:v>  BBVA B. Continental</c:v>
                </c:pt>
                <c:pt idx="6">
                  <c:v>  Bco. Scotiabank</c:v>
                </c:pt>
                <c:pt idx="7">
                  <c:v>  Bco. Agropecuario</c:v>
                </c:pt>
                <c:pt idx="8">
                  <c:v>  Bco. de Comercio</c:v>
                </c:pt>
                <c:pt idx="9">
                  <c:v>  Bco. de Crédito</c:v>
                </c:pt>
                <c:pt idx="10">
                  <c:v>  Caja Metropolitano de Lima</c:v>
                </c:pt>
                <c:pt idx="11">
                  <c:v>  Bco. Internacional del Perú</c:v>
                </c:pt>
                <c:pt idx="12">
                  <c:v>  Bco. Financiero</c:v>
                </c:pt>
                <c:pt idx="13">
                  <c:v>Coop. Ahorro y Crédito Sto. Cristo de Bagazan</c:v>
                </c:pt>
                <c:pt idx="14">
                  <c:v>  Bonistas</c:v>
                </c:pt>
              </c:strCache>
            </c:strRef>
          </c:cat>
          <c:val>
            <c:numRef>
              <c:f>'Resumen Cuadros'!$K$21:$K$35</c:f>
              <c:numCache>
                <c:ptCount val="15"/>
                <c:pt idx="0">
                  <c:v>0.7222288365614471</c:v>
                </c:pt>
                <c:pt idx="1">
                  <c:v>0.14745325161196637</c:v>
                </c:pt>
                <c:pt idx="2">
                  <c:v>0.02570173230922276</c:v>
                </c:pt>
                <c:pt idx="3">
                  <c:v>0.03992897893297593</c:v>
                </c:pt>
                <c:pt idx="4">
                  <c:v>0.023833242174724333</c:v>
                </c:pt>
                <c:pt idx="5">
                  <c:v>0.013548399258840394</c:v>
                </c:pt>
                <c:pt idx="6">
                  <c:v>0.009672555954612813</c:v>
                </c:pt>
                <c:pt idx="7">
                  <c:v>0.009340991769665186</c:v>
                </c:pt>
                <c:pt idx="8">
                  <c:v>0.006040757661761955</c:v>
                </c:pt>
                <c:pt idx="9">
                  <c:v>0.0007904710832798661</c:v>
                </c:pt>
                <c:pt idx="10">
                  <c:v>0.0005509119657672138</c:v>
                </c:pt>
                <c:pt idx="11">
                  <c:v>0.0006151533065509274</c:v>
                </c:pt>
                <c:pt idx="12">
                  <c:v>0.00026730166896488734</c:v>
                </c:pt>
                <c:pt idx="13">
                  <c:v>2.741574022022128E-05</c:v>
                </c:pt>
                <c:pt idx="14">
                  <c:v>0</c:v>
                </c:pt>
              </c:numCache>
            </c:numRef>
          </c:val>
        </c:ser>
        <c:gapWidth val="100"/>
        <c:axId val="52915676"/>
        <c:axId val="6479037"/>
      </c:barChart>
      <c:catAx>
        <c:axId val="529156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9037"/>
        <c:crosses val="autoZero"/>
        <c:auto val="1"/>
        <c:lblOffset val="100"/>
        <c:tickLblSkip val="1"/>
        <c:noMultiLvlLbl val="0"/>
      </c:catAx>
      <c:valAx>
        <c:axId val="647903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291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'Resumen Cuadros'!$B$19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Cuadros'!$B$21:$B$22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'Resumen Cuadros'!$E$21:$E$22</c:f>
              <c:numCache>
                <c:ptCount val="2"/>
                <c:pt idx="0">
                  <c:v>0.6158556133619837</c:v>
                </c:pt>
                <c:pt idx="1">
                  <c:v>0.3841443866380163</c:v>
                </c:pt>
              </c:numCache>
            </c:numRef>
          </c:val>
        </c:ser>
        <c:firstSliceAng val="15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135"/>
          <c:w val="0.645"/>
          <c:h val="0.7625"/>
        </c:manualLayout>
      </c:layout>
      <c:pieChart>
        <c:varyColors val="1"/>
        <c:ser>
          <c:idx val="0"/>
          <c:order val="0"/>
          <c:tx>
            <c:strRef>
              <c:f>'Resumen Cuadros'!$B$35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Cuadros'!$B$37:$B$40</c:f>
              <c:strCache>
                <c:ptCount val="4"/>
                <c:pt idx="0">
                  <c:v>Nuevos soles</c:v>
                </c:pt>
                <c:pt idx="1">
                  <c:v>Yenes</c:v>
                </c:pt>
                <c:pt idx="2">
                  <c:v>US Dólares</c:v>
                </c:pt>
                <c:pt idx="3">
                  <c:v>Euros</c:v>
                </c:pt>
              </c:strCache>
            </c:strRef>
          </c:cat>
          <c:val>
            <c:numRef>
              <c:f>'Resumen Cuadros'!$E$37:$E$40</c:f>
              <c:numCache>
                <c:ptCount val="4"/>
                <c:pt idx="0">
                  <c:v>0.7528230572564003</c:v>
                </c:pt>
                <c:pt idx="1">
                  <c:v>0.1671497314629926</c:v>
                </c:pt>
                <c:pt idx="2">
                  <c:v>0.0654613002713625</c:v>
                </c:pt>
                <c:pt idx="3">
                  <c:v>0.014565911009244517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093"/>
          <c:w val="0.50475"/>
          <c:h val="0.803"/>
        </c:manualLayout>
      </c:layout>
      <c:pieChart>
        <c:varyColors val="1"/>
        <c:ser>
          <c:idx val="0"/>
          <c:order val="0"/>
          <c:tx>
            <c:strRef>
              <c:f>'Resumen Cuadros'!$B$46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Cuadros'!$E$48:$E$49</c:f>
              <c:numCache>
                <c:ptCount val="2"/>
                <c:pt idx="0">
                  <c:v>0.9759161609948359</c:v>
                </c:pt>
                <c:pt idx="1">
                  <c:v>0.02408383900516414</c:v>
                </c:pt>
              </c:numCache>
            </c:numRef>
          </c:val>
        </c:ser>
        <c:firstSliceAng val="9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11225"/>
          <c:w val="0.69775"/>
          <c:h val="0.8455"/>
        </c:manualLayout>
      </c:layout>
      <c:pieChart>
        <c:varyColors val="1"/>
        <c:ser>
          <c:idx val="0"/>
          <c:order val="0"/>
          <c:tx>
            <c:strRef>
              <c:f>'Resumen Cuadros'!$E$27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6,4%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Cuadros'!$B$28:$B$30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'Resumen Cuadros'!$E$28:$E$30</c:f>
              <c:numCache>
                <c:ptCount val="3"/>
                <c:pt idx="0">
                  <c:v>0.7222288365614471</c:v>
                </c:pt>
                <c:pt idx="1">
                  <c:v>0.21400894233085266</c:v>
                </c:pt>
                <c:pt idx="2">
                  <c:v>0.06376222110770027</c:v>
                </c:pt>
              </c:numCache>
            </c:numRef>
          </c:val>
        </c:ser>
        <c:firstSliceAng val="12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25"/>
          <c:w val="0.7652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Cuadros'!$I$43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'Resumen Cuadros'!$H$44:$H$49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      2014   1/</c:v>
                </c:pt>
              </c:strCache>
            </c:strRef>
          </c:cat>
          <c:val>
            <c:numRef>
              <c:f>'Resumen Cuadros'!$I$44:$I$49</c:f>
              <c:numCache>
                <c:ptCount val="6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52.21376728</c:v>
                </c:pt>
              </c:numCache>
            </c:numRef>
          </c:val>
        </c:ser>
        <c:ser>
          <c:idx val="1"/>
          <c:order val="1"/>
          <c:tx>
            <c:strRef>
              <c:f>'Resumen Cuadros'!$J$43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'Resumen Cuadros'!$H$44:$H$49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      2014   1/</c:v>
                </c:pt>
              </c:strCache>
            </c:strRef>
          </c:cat>
          <c:val>
            <c:numRef>
              <c:f>'Resumen Cuadros'!$J$44:$J$49</c:f>
              <c:numCache>
                <c:ptCount val="6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766.6687367</c:v>
                </c:pt>
              </c:numCache>
            </c:numRef>
          </c:val>
        </c:ser>
        <c:overlap val="-25"/>
        <c:axId val="58311334"/>
        <c:axId val="55039959"/>
      </c:bar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</c:scaling>
        <c:axPos val="l"/>
        <c:delete val="1"/>
        <c:majorTickMark val="out"/>
        <c:minorTickMark val="none"/>
        <c:tickLblPos val="nextTo"/>
        <c:crossAx val="5831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389"/>
          <c:w val="0.192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5"/>
          <c:y val="0.0275"/>
          <c:w val="0.8007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'Total de Proy Serv'!$H$12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'Total de Proy Serv'!$B$15:$C$45</c:f>
              <c:multiLvlStrCache/>
            </c:multiLvlStrRef>
          </c:cat>
          <c:val>
            <c:numRef>
              <c:f>'Total de Proy Serv'!$J$15:$J$42</c:f>
              <c:numCache/>
            </c:numRef>
          </c:val>
          <c:smooth val="0"/>
        </c:ser>
        <c:ser>
          <c:idx val="1"/>
          <c:order val="1"/>
          <c:tx>
            <c:strRef>
              <c:f>'Total de Proy Serv'!$K$12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Serv'!$B$15:$B$42</c:f>
              <c:numCache/>
            </c:numRef>
          </c:cat>
          <c:val>
            <c:numRef>
              <c:f>'Total de Proy Serv'!$M$15:$M$42</c:f>
              <c:numCache/>
            </c:numRef>
          </c:val>
          <c:smooth val="0"/>
        </c:ser>
        <c:ser>
          <c:idx val="2"/>
          <c:order val="2"/>
          <c:tx>
            <c:strRef>
              <c:f>'Total de Proy Serv'!$E$12:$G$12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Serv'!$B$15:$B$42</c:f>
              <c:numCache/>
            </c:numRef>
          </c:cat>
          <c:val>
            <c:numRef>
              <c:f>'Total de Proy Serv'!$G$15:$G$42</c:f>
              <c:numCache/>
            </c:numRef>
          </c:val>
          <c:smooth val="0"/>
        </c:ser>
        <c:marker val="1"/>
        <c:axId val="25597584"/>
        <c:axId val="29051665"/>
      </c:lineChart>
      <c:catAx>
        <c:axId val="25597584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51665"/>
        <c:crosses val="autoZero"/>
        <c:auto val="1"/>
        <c:lblOffset val="100"/>
        <c:tickLblSkip val="2"/>
        <c:tickMarkSkip val="2"/>
        <c:noMultiLvlLbl val="0"/>
      </c:catAx>
      <c:valAx>
        <c:axId val="2905166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7584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75"/>
          <c:w val="0.20325"/>
          <c:h val="0.242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chart" Target="/xl/charts/chart9.xml" /><Relationship Id="rId6" Type="http://schemas.openxmlformats.org/officeDocument/2006/relationships/hyperlink" Target="#Indice!A1" /><Relationship Id="rId7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jpeg" /><Relationship Id="rId8" Type="http://schemas.openxmlformats.org/officeDocument/2006/relationships/hyperlink" Target="#Indice!A1" /><Relationship Id="rId9" Type="http://schemas.openxmlformats.org/officeDocument/2006/relationships/hyperlink" Target="#Indice!A1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9</xdr:col>
      <xdr:colOff>752475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6257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542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95250</xdr:rowOff>
    </xdr:from>
    <xdr:to>
      <xdr:col>2</xdr:col>
      <xdr:colOff>1114425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5250"/>
          <a:ext cx="4191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66675</xdr:rowOff>
    </xdr:from>
    <xdr:to>
      <xdr:col>9</xdr:col>
      <xdr:colOff>914400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9</xdr:col>
      <xdr:colOff>361950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0"/>
          <a:ext cx="651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11</xdr:row>
      <xdr:rowOff>19050</xdr:rowOff>
    </xdr:from>
    <xdr:to>
      <xdr:col>21</xdr:col>
      <xdr:colOff>714375</xdr:colOff>
      <xdr:row>29</xdr:row>
      <xdr:rowOff>76200</xdr:rowOff>
    </xdr:to>
    <xdr:graphicFrame>
      <xdr:nvGraphicFramePr>
        <xdr:cNvPr id="3" name="4 Gráfico"/>
        <xdr:cNvGraphicFramePr/>
      </xdr:nvGraphicFramePr>
      <xdr:xfrm>
        <a:off x="10601325" y="2257425"/>
        <a:ext cx="66008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9</xdr:col>
      <xdr:colOff>419100</xdr:colOff>
      <xdr:row>0</xdr:row>
      <xdr:rowOff>66675</xdr:rowOff>
    </xdr:from>
    <xdr:to>
      <xdr:col>9</xdr:col>
      <xdr:colOff>914400</xdr:colOff>
      <xdr:row>2</xdr:row>
      <xdr:rowOff>133350</xdr:rowOff>
    </xdr:to>
    <xdr:pic>
      <xdr:nvPicPr>
        <xdr:cNvPr id="4" name="Picture 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7</xdr:col>
      <xdr:colOff>28575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457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95250</xdr:rowOff>
    </xdr:from>
    <xdr:to>
      <xdr:col>7</xdr:col>
      <xdr:colOff>657225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95250"/>
          <a:ext cx="4381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6</xdr:col>
      <xdr:colOff>219075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286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57150</xdr:rowOff>
    </xdr:from>
    <xdr:to>
      <xdr:col>7</xdr:col>
      <xdr:colOff>371475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57150"/>
          <a:ext cx="3905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95250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781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219325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66950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23</xdr:row>
      <xdr:rowOff>238125</xdr:rowOff>
    </xdr:from>
    <xdr:to>
      <xdr:col>15</xdr:col>
      <xdr:colOff>114300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667375"/>
        <a:ext cx="75438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52675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00725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7</xdr:col>
      <xdr:colOff>171450</xdr:colOff>
      <xdr:row>0</xdr:row>
      <xdr:rowOff>28575</xdr:rowOff>
    </xdr:from>
    <xdr:to>
      <xdr:col>7</xdr:col>
      <xdr:colOff>638175</xdr:colOff>
      <xdr:row>2</xdr:row>
      <xdr:rowOff>57150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81825" y="28575"/>
          <a:ext cx="466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704850</xdr:colOff>
      <xdr:row>40</xdr:row>
      <xdr:rowOff>57150</xdr:rowOff>
    </xdr:from>
    <xdr:to>
      <xdr:col>12</xdr:col>
      <xdr:colOff>704850</xdr:colOff>
      <xdr:row>52</xdr:row>
      <xdr:rowOff>19050</xdr:rowOff>
    </xdr:to>
    <xdr:graphicFrame>
      <xdr:nvGraphicFramePr>
        <xdr:cNvPr id="8" name="10 Gráfico"/>
        <xdr:cNvGraphicFramePr/>
      </xdr:nvGraphicFramePr>
      <xdr:xfrm>
        <a:off x="7515225" y="9696450"/>
        <a:ext cx="461962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9" name="11 Gráfico"/>
        <xdr:cNvGraphicFramePr/>
      </xdr:nvGraphicFramePr>
      <xdr:xfrm>
        <a:off x="3552825" y="5791200"/>
        <a:ext cx="325755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438150</xdr:colOff>
      <xdr:row>40</xdr:row>
      <xdr:rowOff>142875</xdr:rowOff>
    </xdr:from>
    <xdr:to>
      <xdr:col>6</xdr:col>
      <xdr:colOff>47625</xdr:colOff>
      <xdr:row>52</xdr:row>
      <xdr:rowOff>161925</xdr:rowOff>
    </xdr:to>
    <xdr:graphicFrame>
      <xdr:nvGraphicFramePr>
        <xdr:cNvPr id="10" name="11 Gráfico"/>
        <xdr:cNvGraphicFramePr/>
      </xdr:nvGraphicFramePr>
      <xdr:xfrm>
        <a:off x="561975" y="9782175"/>
        <a:ext cx="5181600" cy="2990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942975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38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10275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1019175</xdr:colOff>
      <xdr:row>0</xdr:row>
      <xdr:rowOff>47625</xdr:rowOff>
    </xdr:from>
    <xdr:to>
      <xdr:col>4</xdr:col>
      <xdr:colOff>161925</xdr:colOff>
      <xdr:row>1</xdr:row>
      <xdr:rowOff>180975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4762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600075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42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38100</xdr:rowOff>
    </xdr:from>
    <xdr:to>
      <xdr:col>3</xdr:col>
      <xdr:colOff>1162050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38100"/>
          <a:ext cx="4000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752475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4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3</xdr:col>
      <xdr:colOff>1285875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7150"/>
          <a:ext cx="4381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990600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481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76200</xdr:rowOff>
    </xdr:from>
    <xdr:to>
      <xdr:col>4</xdr:col>
      <xdr:colOff>152400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76200"/>
          <a:ext cx="4000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419100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556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3</xdr:col>
      <xdr:colOff>904875</xdr:colOff>
      <xdr:row>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"/>
          <a:ext cx="3905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19"/>
  <sheetViews>
    <sheetView showGridLines="0" tabSelected="1" zoomScale="75" zoomScaleNormal="75" zoomScalePageLayoutView="0" workbookViewId="0" topLeftCell="A1">
      <selection activeCell="B6" sqref="B6:J6"/>
    </sheetView>
  </sheetViews>
  <sheetFormatPr defaultColWidth="11.421875" defaultRowHeight="15"/>
  <cols>
    <col min="1" max="1" width="10.5742187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0" ht="24.75" customHeight="1">
      <c r="B6" s="487" t="s">
        <v>12</v>
      </c>
      <c r="C6" s="487"/>
      <c r="D6" s="487"/>
      <c r="E6" s="487"/>
      <c r="F6" s="487"/>
      <c r="G6" s="487"/>
      <c r="H6" s="487"/>
      <c r="I6" s="487"/>
      <c r="J6" s="487"/>
    </row>
    <row r="7" spans="2:10" ht="24.75" customHeight="1">
      <c r="B7" s="488" t="s">
        <v>304</v>
      </c>
      <c r="C7" s="488"/>
      <c r="D7" s="488"/>
      <c r="E7" s="488"/>
      <c r="F7" s="488"/>
      <c r="G7" s="488"/>
      <c r="H7" s="488"/>
      <c r="I7" s="488"/>
      <c r="J7" s="488"/>
    </row>
    <row r="8" spans="2:8" ht="19.5" customHeight="1">
      <c r="B8" s="3"/>
      <c r="C8" s="3"/>
      <c r="D8" s="4"/>
      <c r="E8" s="5"/>
      <c r="F8" s="5"/>
      <c r="G8" s="6"/>
      <c r="H8" s="6"/>
    </row>
    <row r="9" spans="2:8" ht="19.5" customHeight="1">
      <c r="B9" s="7"/>
      <c r="C9" s="7"/>
      <c r="D9" s="8" t="s">
        <v>68</v>
      </c>
      <c r="E9" s="5"/>
      <c r="F9" s="5"/>
      <c r="G9" s="6"/>
      <c r="H9" s="6"/>
    </row>
    <row r="10" spans="3:8" ht="19.5" customHeight="1">
      <c r="C10" s="7"/>
      <c r="D10" s="9" t="s">
        <v>60</v>
      </c>
      <c r="E10" s="5"/>
      <c r="F10" s="5"/>
      <c r="G10" s="6"/>
      <c r="H10" s="6"/>
    </row>
    <row r="11" spans="3:8" ht="19.5" customHeight="1">
      <c r="C11" s="7"/>
      <c r="D11" s="8" t="s">
        <v>61</v>
      </c>
      <c r="E11" s="5"/>
      <c r="F11" s="5"/>
      <c r="G11" s="6"/>
      <c r="H11" s="6"/>
    </row>
    <row r="12" spans="3:8" ht="9.75" customHeight="1">
      <c r="C12" s="7"/>
      <c r="D12" s="8"/>
      <c r="E12" s="5"/>
      <c r="F12" s="5"/>
      <c r="G12" s="6"/>
      <c r="H12" s="6"/>
    </row>
    <row r="13" spans="2:8" ht="19.5" customHeight="1">
      <c r="B13" s="10" t="s">
        <v>23</v>
      </c>
      <c r="C13" s="10" t="s">
        <v>1</v>
      </c>
      <c r="D13" s="138" t="s">
        <v>208</v>
      </c>
      <c r="E13" s="5"/>
      <c r="F13" s="5"/>
      <c r="G13" s="6"/>
      <c r="H13" s="6"/>
    </row>
    <row r="14" spans="2:8" ht="19.5" customHeight="1">
      <c r="B14" s="10" t="s">
        <v>24</v>
      </c>
      <c r="C14" s="10" t="s">
        <v>1</v>
      </c>
      <c r="D14" s="8" t="s">
        <v>113</v>
      </c>
      <c r="E14" s="5"/>
      <c r="F14" s="5"/>
      <c r="G14" s="6"/>
      <c r="H14" s="6"/>
    </row>
    <row r="15" spans="2:8" ht="19.5" customHeight="1">
      <c r="B15" s="10" t="s">
        <v>25</v>
      </c>
      <c r="C15" s="10" t="s">
        <v>1</v>
      </c>
      <c r="D15" s="11" t="s">
        <v>71</v>
      </c>
      <c r="E15" s="5"/>
      <c r="F15" s="5"/>
      <c r="G15" s="6"/>
      <c r="H15" s="6"/>
    </row>
    <row r="16" spans="2:8" ht="19.5" customHeight="1">
      <c r="B16" s="10" t="s">
        <v>26</v>
      </c>
      <c r="C16" s="10" t="s">
        <v>1</v>
      </c>
      <c r="D16" s="8" t="s">
        <v>181</v>
      </c>
      <c r="E16" s="5"/>
      <c r="F16" s="5"/>
      <c r="G16" s="6"/>
      <c r="H16" s="6"/>
    </row>
    <row r="17" spans="2:8" ht="19.5" customHeight="1">
      <c r="B17" s="10" t="s">
        <v>27</v>
      </c>
      <c r="C17" s="10" t="s">
        <v>1</v>
      </c>
      <c r="D17" s="8" t="s">
        <v>134</v>
      </c>
      <c r="E17" s="5"/>
      <c r="F17" s="5"/>
      <c r="G17" s="6"/>
      <c r="H17" s="6"/>
    </row>
    <row r="18" spans="2:8" ht="19.5" customHeight="1">
      <c r="B18" s="10" t="s">
        <v>28</v>
      </c>
      <c r="C18" s="10"/>
      <c r="D18" s="12" t="s">
        <v>180</v>
      </c>
      <c r="E18" s="5"/>
      <c r="F18" s="5"/>
      <c r="G18" s="6"/>
      <c r="H18" s="6"/>
    </row>
    <row r="19" spans="2:4" ht="19.5" customHeight="1">
      <c r="B19" s="10" t="s">
        <v>179</v>
      </c>
      <c r="C19" s="10" t="s">
        <v>1</v>
      </c>
      <c r="D19" s="8" t="s">
        <v>211</v>
      </c>
    </row>
  </sheetData>
  <sheetProtection/>
  <mergeCells count="2">
    <mergeCell ref="B6:J6"/>
    <mergeCell ref="B7:J7"/>
  </mergeCells>
  <hyperlinks>
    <hyperlink ref="D13" location="'Residencia Acreedor'!A1" display="POR RESIDENCIA DEL ACREEDOR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9" location="Portada!A1" display="PORTADA"/>
    <hyperlink ref="D10" location="'Resumen Cuadros'!A1" display="RESUMEN DE CUADROS"/>
    <hyperlink ref="D14" location="Plazo!A1" display="DEUDA POR PLAZO"/>
    <hyperlink ref="D19" location="'Total de Proy Serv'!A1" display="SERVICIO PROYECTADO POR TIPO DE DEUDA"/>
    <hyperlink ref="D18" location="Deudor!A1" display="POR SECTOR INSTITUCIONAL Y DEUDOR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C15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5"/>
  <cols>
    <col min="1" max="1" width="4.140625" style="128" customWidth="1"/>
    <col min="2" max="2" width="73.00390625" style="128" customWidth="1"/>
    <col min="3" max="4" width="22.7109375" style="128" customWidth="1"/>
    <col min="5" max="5" width="11.421875" style="128" customWidth="1"/>
    <col min="6" max="6" width="12.57421875" style="128" bestFit="1" customWidth="1"/>
    <col min="7" max="7" width="15.57421875" style="128" customWidth="1"/>
    <col min="8" max="8" width="19.421875" style="128" bestFit="1" customWidth="1"/>
    <col min="9" max="9" width="17.28125" style="128" customWidth="1"/>
    <col min="10" max="16384" width="11.421875" style="128" customWidth="1"/>
  </cols>
  <sheetData>
    <row r="1" ht="15"/>
    <row r="2" ht="15"/>
    <row r="3" ht="15"/>
    <row r="5" spans="2:4" ht="15.75" customHeight="1">
      <c r="B5" s="170" t="s">
        <v>28</v>
      </c>
      <c r="C5" s="170"/>
      <c r="D5" s="170"/>
    </row>
    <row r="6" spans="2:4" ht="15.75" customHeight="1">
      <c r="B6" s="518" t="s">
        <v>178</v>
      </c>
      <c r="C6" s="518"/>
      <c r="D6" s="518"/>
    </row>
    <row r="7" spans="2:4" ht="15.75" customHeight="1">
      <c r="B7" s="523" t="s">
        <v>91</v>
      </c>
      <c r="C7" s="523"/>
      <c r="D7" s="523"/>
    </row>
    <row r="8" spans="2:4" ht="15.75" customHeight="1">
      <c r="B8" s="523" t="s">
        <v>180</v>
      </c>
      <c r="C8" s="523"/>
      <c r="D8" s="523"/>
    </row>
    <row r="9" spans="2:7" ht="15" customHeight="1">
      <c r="B9" s="509" t="str">
        <f>+Acreedor!B80</f>
        <v>Al 30 de setiembre de 2014</v>
      </c>
      <c r="C9" s="509"/>
      <c r="D9" s="447"/>
      <c r="G9" s="392"/>
    </row>
    <row r="10" spans="2:4" ht="7.5" customHeight="1">
      <c r="B10" s="424"/>
      <c r="C10" s="424"/>
      <c r="D10" s="448"/>
    </row>
    <row r="11" spans="2:4" ht="12" customHeight="1">
      <c r="B11" s="553" t="s">
        <v>155</v>
      </c>
      <c r="C11" s="556" t="s">
        <v>69</v>
      </c>
      <c r="D11" s="559" t="s">
        <v>70</v>
      </c>
    </row>
    <row r="12" spans="2:4" ht="12" customHeight="1">
      <c r="B12" s="554"/>
      <c r="C12" s="557"/>
      <c r="D12" s="560"/>
    </row>
    <row r="13" spans="2:7" ht="12" customHeight="1">
      <c r="B13" s="555"/>
      <c r="C13" s="558"/>
      <c r="D13" s="561"/>
      <c r="G13" s="456">
        <v>2.892</v>
      </c>
    </row>
    <row r="14" spans="2:4" ht="11.25" customHeight="1">
      <c r="B14" s="193"/>
      <c r="C14" s="181"/>
      <c r="D14" s="194"/>
    </row>
    <row r="15" spans="2:4" ht="20.25" customHeight="1">
      <c r="B15" s="195" t="s">
        <v>205</v>
      </c>
      <c r="C15" s="165">
        <f>SUM(C17:C29)</f>
        <v>490904.06001</v>
      </c>
      <c r="D15" s="196">
        <f>SUM(D17:D29)</f>
        <v>1419694.54154892</v>
      </c>
    </row>
    <row r="16" spans="2:4" ht="7.5" customHeight="1">
      <c r="B16" s="197"/>
      <c r="C16" s="165"/>
      <c r="D16" s="196"/>
    </row>
    <row r="17" spans="2:4" ht="16.5" customHeight="1">
      <c r="B17" s="132" t="s">
        <v>159</v>
      </c>
      <c r="C17" s="133">
        <v>96865.11582</v>
      </c>
      <c r="D17" s="134">
        <f aca="true" t="shared" si="0" ref="D17:D29">+C17*$G$13</f>
        <v>280133.91495144</v>
      </c>
    </row>
    <row r="18" spans="2:9" ht="16.5" customHeight="1">
      <c r="B18" s="132" t="s">
        <v>156</v>
      </c>
      <c r="C18" s="133">
        <v>75504.44154</v>
      </c>
      <c r="D18" s="134">
        <f t="shared" si="0"/>
        <v>218358.84493368</v>
      </c>
      <c r="H18" s="374"/>
      <c r="I18" s="374"/>
    </row>
    <row r="19" spans="2:9" ht="16.5" customHeight="1">
      <c r="B19" s="132" t="s">
        <v>216</v>
      </c>
      <c r="C19" s="133">
        <f>67958.40484+1885.81713</f>
        <v>69844.22197</v>
      </c>
      <c r="D19" s="134">
        <f t="shared" si="0"/>
        <v>201989.48993724</v>
      </c>
      <c r="H19" s="155"/>
      <c r="I19" s="155"/>
    </row>
    <row r="20" spans="2:9" ht="16.5" customHeight="1">
      <c r="B20" s="132" t="s">
        <v>252</v>
      </c>
      <c r="C20" s="133">
        <v>68981.43075</v>
      </c>
      <c r="D20" s="134">
        <f t="shared" si="0"/>
        <v>199494.29772899998</v>
      </c>
      <c r="H20" s="155"/>
      <c r="I20" s="155"/>
    </row>
    <row r="21" spans="2:9" ht="16.5" customHeight="1">
      <c r="B21" s="132" t="s">
        <v>157</v>
      </c>
      <c r="C21" s="133">
        <v>62633.716799999995</v>
      </c>
      <c r="D21" s="134">
        <f t="shared" si="0"/>
        <v>181136.70898559998</v>
      </c>
      <c r="E21" s="131"/>
      <c r="H21" s="155"/>
      <c r="I21" s="155"/>
    </row>
    <row r="22" spans="2:9" ht="16.5" customHeight="1">
      <c r="B22" s="132" t="s">
        <v>158</v>
      </c>
      <c r="C22" s="133">
        <v>48542.21058</v>
      </c>
      <c r="D22" s="134">
        <f t="shared" si="0"/>
        <v>140384.07299736</v>
      </c>
      <c r="H22" s="155"/>
      <c r="I22" s="155"/>
    </row>
    <row r="23" spans="2:4" ht="16.5" customHeight="1">
      <c r="B23" s="132" t="s">
        <v>188</v>
      </c>
      <c r="C23" s="133">
        <v>46088.26587999999</v>
      </c>
      <c r="D23" s="134">
        <f t="shared" si="0"/>
        <v>133287.26492495998</v>
      </c>
    </row>
    <row r="24" spans="2:4" ht="16.5" customHeight="1">
      <c r="B24" s="132" t="s">
        <v>217</v>
      </c>
      <c r="C24" s="133">
        <v>7464.48197</v>
      </c>
      <c r="D24" s="134">
        <f t="shared" si="0"/>
        <v>21587.28185724</v>
      </c>
    </row>
    <row r="25" spans="2:9" ht="16.5" customHeight="1">
      <c r="B25" s="132" t="s">
        <v>301</v>
      </c>
      <c r="C25" s="133">
        <v>4771.441559999999</v>
      </c>
      <c r="D25" s="134">
        <f t="shared" si="0"/>
        <v>13799.008991519997</v>
      </c>
      <c r="H25" s="374"/>
      <c r="I25" s="374"/>
    </row>
    <row r="26" spans="2:4" ht="16.5" customHeight="1">
      <c r="B26" s="132" t="s">
        <v>218</v>
      </c>
      <c r="C26" s="133">
        <v>4087.93487</v>
      </c>
      <c r="D26" s="134">
        <f t="shared" si="0"/>
        <v>11822.30764404</v>
      </c>
    </row>
    <row r="27" spans="2:4" ht="16.5" customHeight="1">
      <c r="B27" s="132" t="s">
        <v>288</v>
      </c>
      <c r="C27" s="133">
        <v>2911.9761200000003</v>
      </c>
      <c r="D27" s="134">
        <f t="shared" si="0"/>
        <v>8421.43493904</v>
      </c>
    </row>
    <row r="28" spans="2:9" ht="16.5" customHeight="1">
      <c r="B28" s="132" t="s">
        <v>250</v>
      </c>
      <c r="C28" s="133">
        <v>2000.59198</v>
      </c>
      <c r="D28" s="134">
        <f t="shared" si="0"/>
        <v>5785.71200616</v>
      </c>
      <c r="H28" s="155"/>
      <c r="I28" s="155"/>
    </row>
    <row r="29" spans="2:4" ht="16.5" customHeight="1">
      <c r="B29" s="132" t="s">
        <v>251</v>
      </c>
      <c r="C29" s="133">
        <v>1208.2301699999998</v>
      </c>
      <c r="D29" s="134">
        <f t="shared" si="0"/>
        <v>3494.2016516399995</v>
      </c>
    </row>
    <row r="30" spans="2:4" ht="13.5" customHeight="1">
      <c r="B30" s="132"/>
      <c r="C30" s="133"/>
      <c r="D30" s="134"/>
    </row>
    <row r="31" spans="2:7" ht="15" customHeight="1">
      <c r="B31" s="198" t="s">
        <v>206</v>
      </c>
      <c r="C31" s="165">
        <f>SUM(C33:C95)</f>
        <v>308256.60957999993</v>
      </c>
      <c r="D31" s="165">
        <f>SUM(D33:D95)</f>
        <v>891478.1149053602</v>
      </c>
      <c r="G31" s="152"/>
    </row>
    <row r="32" spans="2:4" ht="7.5" customHeight="1">
      <c r="B32" s="199"/>
      <c r="C32" s="165"/>
      <c r="D32" s="196"/>
    </row>
    <row r="33" spans="2:6" ht="16.5" customHeight="1">
      <c r="B33" s="132" t="s">
        <v>160</v>
      </c>
      <c r="C33" s="133">
        <v>181447.9573</v>
      </c>
      <c r="D33" s="134">
        <f aca="true" t="shared" si="1" ref="D33:D64">+C33*$G$13</f>
        <v>524747.4925116</v>
      </c>
      <c r="F33" s="414"/>
    </row>
    <row r="34" spans="2:6" ht="16.5" customHeight="1">
      <c r="B34" s="132" t="s">
        <v>237</v>
      </c>
      <c r="C34" s="133">
        <v>14436.66225</v>
      </c>
      <c r="D34" s="134">
        <f t="shared" si="1"/>
        <v>41750.827226999994</v>
      </c>
      <c r="F34" s="414"/>
    </row>
    <row r="35" spans="2:6" ht="17.25" customHeight="1">
      <c r="B35" s="132" t="s">
        <v>236</v>
      </c>
      <c r="C35" s="133">
        <v>9372.736930000001</v>
      </c>
      <c r="D35" s="134">
        <f t="shared" si="1"/>
        <v>27105.955201560002</v>
      </c>
      <c r="F35" s="414"/>
    </row>
    <row r="36" spans="2:6" ht="16.5" customHeight="1">
      <c r="B36" s="132" t="s">
        <v>291</v>
      </c>
      <c r="C36" s="133">
        <v>9338.613720000001</v>
      </c>
      <c r="D36" s="134">
        <f t="shared" si="1"/>
        <v>27007.270878240004</v>
      </c>
      <c r="F36" s="414"/>
    </row>
    <row r="37" spans="2:6" ht="16.5" customHeight="1">
      <c r="B37" s="132" t="s">
        <v>161</v>
      </c>
      <c r="C37" s="133">
        <v>6500.184139999999</v>
      </c>
      <c r="D37" s="134">
        <f t="shared" si="1"/>
        <v>18798.53253288</v>
      </c>
      <c r="F37" s="414"/>
    </row>
    <row r="38" spans="2:6" ht="16.5" customHeight="1">
      <c r="B38" s="132" t="s">
        <v>294</v>
      </c>
      <c r="C38" s="133">
        <v>3912.80851</v>
      </c>
      <c r="D38" s="134">
        <f t="shared" si="1"/>
        <v>11315.84221092</v>
      </c>
      <c r="F38" s="414"/>
    </row>
    <row r="39" spans="2:6" ht="16.5" customHeight="1">
      <c r="B39" s="132" t="s">
        <v>169</v>
      </c>
      <c r="C39" s="133">
        <v>3911.3968000000004</v>
      </c>
      <c r="D39" s="134">
        <f t="shared" si="1"/>
        <v>11311.759545600002</v>
      </c>
      <c r="F39" s="131"/>
    </row>
    <row r="40" spans="2:8" ht="16.5" customHeight="1">
      <c r="B40" s="132" t="s">
        <v>283</v>
      </c>
      <c r="C40" s="133">
        <v>3078.58409</v>
      </c>
      <c r="D40" s="134">
        <f t="shared" si="1"/>
        <v>8903.26518828</v>
      </c>
      <c r="F40" s="131"/>
      <c r="G40" s="374"/>
      <c r="H40" s="427"/>
    </row>
    <row r="41" spans="2:6" ht="16.5" customHeight="1">
      <c r="B41" s="132" t="s">
        <v>245</v>
      </c>
      <c r="C41" s="133">
        <v>2806.79731</v>
      </c>
      <c r="D41" s="134">
        <f t="shared" si="1"/>
        <v>8117.25782052</v>
      </c>
      <c r="F41" s="131"/>
    </row>
    <row r="42" spans="2:6" ht="16.5" customHeight="1">
      <c r="B42" s="132" t="s">
        <v>312</v>
      </c>
      <c r="C42" s="133">
        <v>2766.4949300000003</v>
      </c>
      <c r="D42" s="134">
        <f t="shared" si="1"/>
        <v>8000.70333756</v>
      </c>
      <c r="F42" s="131"/>
    </row>
    <row r="43" spans="2:6" ht="16.5" customHeight="1">
      <c r="B43" s="132" t="s">
        <v>298</v>
      </c>
      <c r="C43" s="133">
        <v>2587.7631499999998</v>
      </c>
      <c r="D43" s="134">
        <f t="shared" si="1"/>
        <v>7483.811029799999</v>
      </c>
      <c r="F43" s="131"/>
    </row>
    <row r="44" spans="2:6" ht="16.5" customHeight="1">
      <c r="B44" s="132" t="s">
        <v>165</v>
      </c>
      <c r="C44" s="133">
        <v>2566.34213</v>
      </c>
      <c r="D44" s="134">
        <f t="shared" si="1"/>
        <v>7421.86143996</v>
      </c>
      <c r="F44" s="131"/>
    </row>
    <row r="45" spans="2:6" ht="16.5" customHeight="1">
      <c r="B45" s="132" t="s">
        <v>164</v>
      </c>
      <c r="C45" s="133">
        <v>2226.8637799999997</v>
      </c>
      <c r="D45" s="134">
        <f t="shared" si="1"/>
        <v>6440.0900517599985</v>
      </c>
      <c r="F45" s="414"/>
    </row>
    <row r="46" spans="2:6" ht="16.5" customHeight="1">
      <c r="B46" s="132" t="s">
        <v>163</v>
      </c>
      <c r="C46" s="133">
        <v>2224.9039900000002</v>
      </c>
      <c r="D46" s="134">
        <f t="shared" si="1"/>
        <v>6434.422339080001</v>
      </c>
      <c r="F46" s="414"/>
    </row>
    <row r="47" spans="2:6" ht="16.5" customHeight="1">
      <c r="B47" s="132" t="s">
        <v>182</v>
      </c>
      <c r="C47" s="133">
        <v>2184.6460399999996</v>
      </c>
      <c r="D47" s="134">
        <f t="shared" si="1"/>
        <v>6317.9963476799985</v>
      </c>
      <c r="F47" s="414"/>
    </row>
    <row r="48" spans="2:6" ht="16.5" customHeight="1">
      <c r="B48" s="132" t="s">
        <v>166</v>
      </c>
      <c r="C48" s="133">
        <v>2070.13694</v>
      </c>
      <c r="D48" s="134">
        <f t="shared" si="1"/>
        <v>5986.83603048</v>
      </c>
      <c r="F48" s="414"/>
    </row>
    <row r="49" spans="2:6" ht="16.5" customHeight="1">
      <c r="B49" s="132" t="s">
        <v>221</v>
      </c>
      <c r="C49" s="133">
        <v>1998.34001</v>
      </c>
      <c r="D49" s="134">
        <f t="shared" si="1"/>
        <v>5779.19930892</v>
      </c>
      <c r="F49" s="414"/>
    </row>
    <row r="50" spans="2:6" ht="16.5" customHeight="1">
      <c r="B50" s="132" t="s">
        <v>267</v>
      </c>
      <c r="C50" s="133">
        <v>1980.7392300000001</v>
      </c>
      <c r="D50" s="134">
        <f t="shared" si="1"/>
        <v>5728.29785316</v>
      </c>
      <c r="F50" s="414"/>
    </row>
    <row r="51" spans="2:6" ht="16.5" customHeight="1">
      <c r="B51" s="132" t="s">
        <v>167</v>
      </c>
      <c r="C51" s="133">
        <v>1637.9144000000001</v>
      </c>
      <c r="D51" s="134">
        <f t="shared" si="1"/>
        <v>4736.8484448</v>
      </c>
      <c r="F51" s="414"/>
    </row>
    <row r="52" spans="2:6" ht="16.5" customHeight="1">
      <c r="B52" s="132" t="s">
        <v>244</v>
      </c>
      <c r="C52" s="133">
        <v>1485.26531</v>
      </c>
      <c r="D52" s="134">
        <f t="shared" si="1"/>
        <v>4295.387276519999</v>
      </c>
      <c r="F52" s="414"/>
    </row>
    <row r="53" spans="2:6" ht="16.5" customHeight="1">
      <c r="B53" s="132" t="s">
        <v>243</v>
      </c>
      <c r="C53" s="133">
        <v>1481.1456799999999</v>
      </c>
      <c r="D53" s="134">
        <f t="shared" si="1"/>
        <v>4283.473306559999</v>
      </c>
      <c r="F53" s="414"/>
    </row>
    <row r="54" spans="2:6" ht="16.5" customHeight="1">
      <c r="B54" s="132" t="s">
        <v>209</v>
      </c>
      <c r="C54" s="133">
        <v>1447.25437</v>
      </c>
      <c r="D54" s="134">
        <f t="shared" si="1"/>
        <v>4185.45963804</v>
      </c>
      <c r="F54" s="414"/>
    </row>
    <row r="55" spans="2:6" ht="15.75" customHeight="1">
      <c r="B55" s="132" t="s">
        <v>273</v>
      </c>
      <c r="C55" s="133">
        <v>1349.4308700000001</v>
      </c>
      <c r="D55" s="134">
        <f t="shared" si="1"/>
        <v>3902.5540760400004</v>
      </c>
      <c r="F55" s="414"/>
    </row>
    <row r="56" spans="2:6" ht="16.5" customHeight="1">
      <c r="B56" s="132" t="s">
        <v>186</v>
      </c>
      <c r="C56" s="133">
        <v>1334.2115700000002</v>
      </c>
      <c r="D56" s="134">
        <f t="shared" si="1"/>
        <v>3858.53986044</v>
      </c>
      <c r="F56" s="414"/>
    </row>
    <row r="57" spans="2:6" ht="16.5" customHeight="1">
      <c r="B57" s="132" t="s">
        <v>274</v>
      </c>
      <c r="C57" s="133">
        <v>1314.99743</v>
      </c>
      <c r="D57" s="134">
        <f t="shared" si="1"/>
        <v>3802.97256756</v>
      </c>
      <c r="F57" s="414"/>
    </row>
    <row r="58" spans="2:6" ht="16.5" customHeight="1">
      <c r="B58" s="132" t="s">
        <v>210</v>
      </c>
      <c r="C58" s="133">
        <v>1314.70835</v>
      </c>
      <c r="D58" s="134">
        <f t="shared" si="1"/>
        <v>3802.1365482</v>
      </c>
      <c r="F58" s="414"/>
    </row>
    <row r="59" spans="2:6" ht="16.5" customHeight="1">
      <c r="B59" s="132" t="s">
        <v>162</v>
      </c>
      <c r="C59" s="133">
        <v>1241.65411</v>
      </c>
      <c r="D59" s="134">
        <f t="shared" si="1"/>
        <v>3590.86368612</v>
      </c>
      <c r="F59" s="414"/>
    </row>
    <row r="60" spans="2:6" ht="16.5" customHeight="1">
      <c r="B60" s="132" t="s">
        <v>170</v>
      </c>
      <c r="C60" s="133">
        <v>1150.99463</v>
      </c>
      <c r="D60" s="134">
        <f t="shared" si="1"/>
        <v>3328.67646996</v>
      </c>
      <c r="F60" s="414"/>
    </row>
    <row r="61" spans="2:6" ht="16.5" customHeight="1">
      <c r="B61" s="132" t="s">
        <v>268</v>
      </c>
      <c r="C61" s="133">
        <v>1125.67499</v>
      </c>
      <c r="D61" s="134">
        <f t="shared" si="1"/>
        <v>3255.4520710799998</v>
      </c>
      <c r="F61" s="414"/>
    </row>
    <row r="62" spans="2:6" ht="16.5" customHeight="1">
      <c r="B62" s="132" t="s">
        <v>214</v>
      </c>
      <c r="C62" s="133">
        <v>1119.90974</v>
      </c>
      <c r="D62" s="134">
        <f t="shared" si="1"/>
        <v>3238.77896808</v>
      </c>
      <c r="F62" s="414"/>
    </row>
    <row r="63" spans="2:6" ht="16.5" customHeight="1">
      <c r="B63" s="132" t="s">
        <v>247</v>
      </c>
      <c r="C63" s="133">
        <v>1083.44857</v>
      </c>
      <c r="D63" s="134">
        <f t="shared" si="1"/>
        <v>3133.3332644399998</v>
      </c>
      <c r="F63" s="414"/>
    </row>
    <row r="64" spans="2:6" ht="16.5" customHeight="1">
      <c r="B64" s="132" t="s">
        <v>313</v>
      </c>
      <c r="C64" s="133">
        <v>1073.4927</v>
      </c>
      <c r="D64" s="134">
        <f t="shared" si="1"/>
        <v>3104.5408884</v>
      </c>
      <c r="F64" s="414"/>
    </row>
    <row r="65" spans="2:6" ht="16.5" customHeight="1">
      <c r="B65" s="132" t="s">
        <v>276</v>
      </c>
      <c r="C65" s="133">
        <v>1055.11724</v>
      </c>
      <c r="D65" s="134">
        <f aca="true" t="shared" si="2" ref="D65:D95">+C65*$G$13</f>
        <v>3051.39905808</v>
      </c>
      <c r="F65" s="414"/>
    </row>
    <row r="66" spans="2:6" ht="16.5" customHeight="1">
      <c r="B66" s="132" t="s">
        <v>314</v>
      </c>
      <c r="C66" s="133">
        <v>1033.4781600000001</v>
      </c>
      <c r="D66" s="134">
        <f t="shared" si="2"/>
        <v>2988.8188387200003</v>
      </c>
      <c r="F66" s="414"/>
    </row>
    <row r="67" spans="2:6" ht="16.5" customHeight="1">
      <c r="B67" s="132" t="s">
        <v>174</v>
      </c>
      <c r="C67" s="133">
        <v>895.47966</v>
      </c>
      <c r="D67" s="134">
        <f t="shared" si="2"/>
        <v>2589.72717672</v>
      </c>
      <c r="F67" s="414"/>
    </row>
    <row r="68" spans="2:6" ht="16.5" customHeight="1">
      <c r="B68" s="132" t="s">
        <v>173</v>
      </c>
      <c r="C68" s="133">
        <v>861.05732</v>
      </c>
      <c r="D68" s="134">
        <f t="shared" si="2"/>
        <v>2490.17776944</v>
      </c>
      <c r="F68" s="414"/>
    </row>
    <row r="69" spans="2:6" ht="16.5" customHeight="1">
      <c r="B69" s="132" t="s">
        <v>315</v>
      </c>
      <c r="C69" s="133">
        <v>802.28721</v>
      </c>
      <c r="D69" s="134">
        <f t="shared" si="2"/>
        <v>2320.2146113199997</v>
      </c>
      <c r="F69" s="414"/>
    </row>
    <row r="70" spans="2:6" ht="16.5" customHeight="1">
      <c r="B70" s="132" t="s">
        <v>238</v>
      </c>
      <c r="C70" s="133">
        <v>767.76377</v>
      </c>
      <c r="D70" s="134">
        <f t="shared" si="2"/>
        <v>2220.37282284</v>
      </c>
      <c r="F70" s="414"/>
    </row>
    <row r="71" spans="2:6" ht="16.5" customHeight="1">
      <c r="B71" s="132" t="s">
        <v>284</v>
      </c>
      <c r="C71" s="133">
        <v>756.3747099999999</v>
      </c>
      <c r="D71" s="134">
        <f t="shared" si="2"/>
        <v>2187.43566132</v>
      </c>
      <c r="F71" s="414"/>
    </row>
    <row r="72" spans="2:6" ht="16.5" customHeight="1">
      <c r="B72" s="132" t="s">
        <v>168</v>
      </c>
      <c r="C72" s="133">
        <v>748.33511</v>
      </c>
      <c r="D72" s="134">
        <f t="shared" si="2"/>
        <v>2164.18513812</v>
      </c>
      <c r="F72" s="414"/>
    </row>
    <row r="73" spans="2:6" ht="16.5" customHeight="1">
      <c r="B73" s="132" t="s">
        <v>299</v>
      </c>
      <c r="C73" s="133">
        <v>700.82674</v>
      </c>
      <c r="D73" s="134">
        <f t="shared" si="2"/>
        <v>2026.79093208</v>
      </c>
      <c r="F73" s="414"/>
    </row>
    <row r="74" spans="2:6" ht="19.5" customHeight="1">
      <c r="B74" s="132" t="s">
        <v>249</v>
      </c>
      <c r="C74" s="133">
        <v>676.91574</v>
      </c>
      <c r="D74" s="134">
        <f t="shared" si="2"/>
        <v>1957.64032008</v>
      </c>
      <c r="F74" s="414"/>
    </row>
    <row r="75" spans="2:6" ht="16.5" customHeight="1">
      <c r="B75" s="132" t="s">
        <v>175</v>
      </c>
      <c r="C75" s="133">
        <v>653.62973</v>
      </c>
      <c r="D75" s="134">
        <f t="shared" si="2"/>
        <v>1890.2971791599998</v>
      </c>
      <c r="F75" s="414"/>
    </row>
    <row r="76" spans="2:6" ht="16.5" customHeight="1">
      <c r="B76" s="132" t="s">
        <v>219</v>
      </c>
      <c r="C76" s="133">
        <v>646.6973399999999</v>
      </c>
      <c r="D76" s="134">
        <f t="shared" si="2"/>
        <v>1870.2487072799997</v>
      </c>
      <c r="F76" s="414"/>
    </row>
    <row r="77" spans="2:6" ht="16.5" customHeight="1">
      <c r="B77" s="132" t="s">
        <v>220</v>
      </c>
      <c r="C77" s="133">
        <v>640.90532</v>
      </c>
      <c r="D77" s="134">
        <f t="shared" si="2"/>
        <v>1853.4981854399998</v>
      </c>
      <c r="F77" s="414"/>
    </row>
    <row r="78" spans="2:6" ht="16.5" customHeight="1">
      <c r="B78" s="132" t="s">
        <v>285</v>
      </c>
      <c r="C78" s="133">
        <v>618.58195</v>
      </c>
      <c r="D78" s="134">
        <f t="shared" si="2"/>
        <v>1788.9389994</v>
      </c>
      <c r="F78" s="414"/>
    </row>
    <row r="79" spans="2:6" ht="16.5" customHeight="1">
      <c r="B79" s="132" t="s">
        <v>278</v>
      </c>
      <c r="C79" s="133">
        <v>612.43352</v>
      </c>
      <c r="D79" s="134">
        <f t="shared" si="2"/>
        <v>1771.15773984</v>
      </c>
      <c r="F79" s="414"/>
    </row>
    <row r="80" spans="2:6" ht="16.5" customHeight="1">
      <c r="B80" s="132" t="s">
        <v>279</v>
      </c>
      <c r="C80" s="133">
        <v>583.51734</v>
      </c>
      <c r="D80" s="134">
        <f t="shared" si="2"/>
        <v>1687.53214728</v>
      </c>
      <c r="F80" s="414"/>
    </row>
    <row r="81" spans="2:6" ht="16.5" customHeight="1">
      <c r="B81" s="132" t="s">
        <v>302</v>
      </c>
      <c r="C81" s="133">
        <v>580.1594699999999</v>
      </c>
      <c r="D81" s="134">
        <f t="shared" si="2"/>
        <v>1677.8211872399997</v>
      </c>
      <c r="F81" s="414"/>
    </row>
    <row r="82" spans="2:6" ht="16.5" customHeight="1">
      <c r="B82" s="132" t="s">
        <v>275</v>
      </c>
      <c r="C82" s="133">
        <v>559.35546</v>
      </c>
      <c r="D82" s="134">
        <f t="shared" si="2"/>
        <v>1617.65599032</v>
      </c>
      <c r="F82" s="414"/>
    </row>
    <row r="83" spans="2:6" ht="16.5" customHeight="1">
      <c r="B83" s="132" t="s">
        <v>289</v>
      </c>
      <c r="C83" s="133">
        <v>533.53004</v>
      </c>
      <c r="D83" s="134">
        <f t="shared" si="2"/>
        <v>1542.9688756799999</v>
      </c>
      <c r="F83" s="414"/>
    </row>
    <row r="84" spans="2:6" ht="16.5" customHeight="1">
      <c r="B84" s="132" t="s">
        <v>246</v>
      </c>
      <c r="C84" s="133">
        <v>507.93992</v>
      </c>
      <c r="D84" s="134">
        <f t="shared" si="2"/>
        <v>1468.9622486399999</v>
      </c>
      <c r="F84" s="414"/>
    </row>
    <row r="85" spans="2:6" ht="16.5" customHeight="1">
      <c r="B85" s="132" t="s">
        <v>172</v>
      </c>
      <c r="C85" s="133">
        <v>505.62552000000005</v>
      </c>
      <c r="D85" s="134">
        <f t="shared" si="2"/>
        <v>1462.26900384</v>
      </c>
      <c r="F85" s="414"/>
    </row>
    <row r="86" spans="2:6" ht="16.5" customHeight="1">
      <c r="B86" s="132" t="s">
        <v>316</v>
      </c>
      <c r="C86" s="133">
        <v>500.75227</v>
      </c>
      <c r="D86" s="134">
        <f t="shared" si="2"/>
        <v>1448.1755648399999</v>
      </c>
      <c r="F86" s="414"/>
    </row>
    <row r="87" spans="2:6" ht="16.5" customHeight="1">
      <c r="B87" s="132" t="s">
        <v>171</v>
      </c>
      <c r="C87" s="133">
        <v>499.9874</v>
      </c>
      <c r="D87" s="134">
        <f t="shared" si="2"/>
        <v>1445.9635607999999</v>
      </c>
      <c r="F87" s="414"/>
    </row>
    <row r="88" spans="2:6" ht="16.5" customHeight="1">
      <c r="B88" s="132" t="s">
        <v>292</v>
      </c>
      <c r="C88" s="133">
        <v>496.53346000000005</v>
      </c>
      <c r="D88" s="134">
        <f t="shared" si="2"/>
        <v>1435.97476632</v>
      </c>
      <c r="F88" s="414"/>
    </row>
    <row r="89" spans="2:6" ht="16.5" customHeight="1">
      <c r="B89" s="132" t="s">
        <v>293</v>
      </c>
      <c r="C89" s="133">
        <v>494.00735</v>
      </c>
      <c r="D89" s="134">
        <f t="shared" si="2"/>
        <v>1428.6692561999998</v>
      </c>
      <c r="F89" s="414"/>
    </row>
    <row r="90" spans="2:6" ht="16.5" customHeight="1">
      <c r="B90" s="132" t="s">
        <v>277</v>
      </c>
      <c r="C90" s="133">
        <v>489.16178</v>
      </c>
      <c r="D90" s="134">
        <f t="shared" si="2"/>
        <v>1414.65586776</v>
      </c>
      <c r="F90" s="414"/>
    </row>
    <row r="91" spans="2:6" ht="16.5" customHeight="1">
      <c r="B91" s="132" t="s">
        <v>248</v>
      </c>
      <c r="C91" s="133">
        <v>465.55937</v>
      </c>
      <c r="D91" s="134">
        <f t="shared" si="2"/>
        <v>1346.39769804</v>
      </c>
      <c r="F91" s="414"/>
    </row>
    <row r="92" spans="2:6" ht="16.5" customHeight="1">
      <c r="B92" s="132" t="s">
        <v>317</v>
      </c>
      <c r="C92" s="133">
        <v>462.44078</v>
      </c>
      <c r="D92" s="134">
        <f t="shared" si="2"/>
        <v>1337.37873576</v>
      </c>
      <c r="F92" s="414"/>
    </row>
    <row r="93" spans="2:6" ht="16.5" customHeight="1">
      <c r="B93" s="132" t="s">
        <v>239</v>
      </c>
      <c r="C93" s="133">
        <v>421.49053000000004</v>
      </c>
      <c r="D93" s="134">
        <f t="shared" si="2"/>
        <v>1218.95061276</v>
      </c>
      <c r="F93" s="414"/>
    </row>
    <row r="94" spans="2:6" ht="16.5" customHeight="1">
      <c r="B94" s="132" t="s">
        <v>286</v>
      </c>
      <c r="C94" s="133">
        <v>413.7977</v>
      </c>
      <c r="D94" s="134">
        <f t="shared" si="2"/>
        <v>1196.7029484</v>
      </c>
      <c r="F94" s="414"/>
    </row>
    <row r="95" spans="2:6" ht="16.5" customHeight="1">
      <c r="B95" s="132" t="s">
        <v>153</v>
      </c>
      <c r="C95" s="133">
        <v>15700.7937</v>
      </c>
      <c r="D95" s="134">
        <f t="shared" si="2"/>
        <v>45406.6953804</v>
      </c>
      <c r="F95" s="131"/>
    </row>
    <row r="96" spans="2:4" ht="7.5" customHeight="1">
      <c r="B96" s="157"/>
      <c r="C96" s="133"/>
      <c r="D96" s="134"/>
    </row>
    <row r="97" spans="2:4" ht="15" customHeight="1">
      <c r="B97" s="564" t="s">
        <v>16</v>
      </c>
      <c r="C97" s="562">
        <f>+C31+C15</f>
        <v>799160.66959</v>
      </c>
      <c r="D97" s="562">
        <f>+D31+D15</f>
        <v>2311172.65645428</v>
      </c>
    </row>
    <row r="98" spans="2:4" s="129" customFormat="1" ht="15" customHeight="1">
      <c r="B98" s="565"/>
      <c r="C98" s="563"/>
      <c r="D98" s="563"/>
    </row>
    <row r="99" spans="2:4" ht="7.5" customHeight="1">
      <c r="B99" s="158"/>
      <c r="C99" s="159"/>
      <c r="D99" s="159"/>
    </row>
    <row r="100" spans="2:29" s="126" customFormat="1" ht="15">
      <c r="B100" s="153" t="s">
        <v>227</v>
      </c>
      <c r="C100" s="153"/>
      <c r="D100" s="153"/>
      <c r="E100" s="389"/>
      <c r="F100" s="389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</row>
    <row r="101" spans="2:29" s="126" customFormat="1" ht="15">
      <c r="B101" s="153" t="s">
        <v>235</v>
      </c>
      <c r="C101" s="153"/>
      <c r="D101" s="153"/>
      <c r="E101" s="389"/>
      <c r="F101" s="389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</row>
    <row r="102" spans="2:29" s="126" customFormat="1" ht="15" customHeight="1">
      <c r="B102" s="160" t="s">
        <v>233</v>
      </c>
      <c r="C102" s="217"/>
      <c r="D102" s="217"/>
      <c r="E102" s="217"/>
      <c r="F102" s="217"/>
      <c r="G102" s="217"/>
      <c r="H102" s="217"/>
      <c r="I102" s="217"/>
      <c r="J102" s="217"/>
      <c r="K102" s="217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</row>
    <row r="103" spans="2:29" s="126" customFormat="1" ht="15" customHeight="1">
      <c r="B103" s="552" t="s">
        <v>234</v>
      </c>
      <c r="C103" s="552"/>
      <c r="D103" s="552"/>
      <c r="E103" s="217"/>
      <c r="F103" s="217"/>
      <c r="G103" s="449"/>
      <c r="H103" s="449"/>
      <c r="I103" s="449"/>
      <c r="J103" s="449"/>
      <c r="K103" s="425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</row>
    <row r="104" spans="2:29" s="126" customFormat="1" ht="15">
      <c r="B104" s="552" t="s">
        <v>318</v>
      </c>
      <c r="C104" s="552"/>
      <c r="D104" s="552"/>
      <c r="E104" s="389"/>
      <c r="F104" s="389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</row>
    <row r="105" spans="2:4" ht="15" customHeight="1">
      <c r="B105" s="154"/>
      <c r="C105" s="393"/>
      <c r="D105" s="393"/>
    </row>
    <row r="106" spans="2:4" ht="15" customHeight="1">
      <c r="B106" s="154"/>
      <c r="C106" s="393"/>
      <c r="D106" s="393"/>
    </row>
    <row r="107" spans="2:4" ht="15" customHeight="1">
      <c r="B107" s="154"/>
      <c r="C107" s="156"/>
      <c r="D107" s="156"/>
    </row>
    <row r="108" spans="3:4" ht="15" customHeight="1">
      <c r="C108" s="152"/>
      <c r="D108" s="152"/>
    </row>
    <row r="109" spans="2:5" ht="15.75" customHeight="1">
      <c r="B109" s="170" t="s">
        <v>193</v>
      </c>
      <c r="C109" s="182"/>
      <c r="D109" s="182"/>
      <c r="E109" s="131"/>
    </row>
    <row r="110" spans="2:4" ht="15.75" customHeight="1">
      <c r="B110" s="203" t="s">
        <v>178</v>
      </c>
      <c r="C110" s="183"/>
      <c r="D110" s="183"/>
    </row>
    <row r="111" spans="2:4" ht="15.75" customHeight="1">
      <c r="B111" s="447" t="s">
        <v>95</v>
      </c>
      <c r="C111" s="183"/>
      <c r="D111" s="183"/>
    </row>
    <row r="112" spans="2:4" ht="15.75" customHeight="1">
      <c r="B112" s="447" t="s">
        <v>180</v>
      </c>
      <c r="C112" s="183"/>
      <c r="D112" s="183"/>
    </row>
    <row r="113" spans="2:4" ht="15" customHeight="1">
      <c r="B113" s="509" t="str">
        <f>+B9</f>
        <v>Al 30 de setiembre de 2014</v>
      </c>
      <c r="C113" s="509"/>
      <c r="D113" s="182"/>
    </row>
    <row r="114" spans="2:4" ht="9" customHeight="1">
      <c r="B114" s="448"/>
      <c r="C114" s="448"/>
      <c r="D114" s="448"/>
    </row>
    <row r="115" spans="2:4" ht="12" customHeight="1">
      <c r="B115" s="570" t="s">
        <v>176</v>
      </c>
      <c r="C115" s="556" t="s">
        <v>69</v>
      </c>
      <c r="D115" s="559" t="s">
        <v>70</v>
      </c>
    </row>
    <row r="116" spans="2:4" ht="12" customHeight="1">
      <c r="B116" s="571"/>
      <c r="C116" s="557"/>
      <c r="D116" s="560"/>
    </row>
    <row r="117" spans="2:4" ht="12" customHeight="1">
      <c r="B117" s="572"/>
      <c r="C117" s="558"/>
      <c r="D117" s="561"/>
    </row>
    <row r="118" spans="2:4" ht="7.5" customHeight="1">
      <c r="B118" s="450"/>
      <c r="C118" s="451"/>
      <c r="D118" s="452"/>
    </row>
    <row r="119" spans="2:4" ht="7.5" customHeight="1">
      <c r="B119" s="193"/>
      <c r="C119" s="184"/>
      <c r="D119" s="200"/>
    </row>
    <row r="120" spans="2:4" ht="16.5" customHeight="1">
      <c r="B120" s="195" t="s">
        <v>297</v>
      </c>
      <c r="C120" s="187">
        <f>SUM(C122:C122)</f>
        <v>13409.32675</v>
      </c>
      <c r="D120" s="196">
        <f>SUM(D122:D122)</f>
        <v>38779.772961</v>
      </c>
    </row>
    <row r="121" spans="2:4" ht="7.5" customHeight="1">
      <c r="B121" s="197"/>
      <c r="C121" s="187"/>
      <c r="D121" s="196"/>
    </row>
    <row r="122" spans="2:4" ht="16.5" customHeight="1">
      <c r="B122" s="132" t="s">
        <v>159</v>
      </c>
      <c r="C122" s="188">
        <v>13409.32675</v>
      </c>
      <c r="D122" s="134">
        <f>+C122*$G$13</f>
        <v>38779.772961</v>
      </c>
    </row>
    <row r="123" spans="2:4" ht="16.5" customHeight="1">
      <c r="B123" s="132"/>
      <c r="C123" s="188"/>
      <c r="D123" s="134"/>
    </row>
    <row r="124" spans="2:4" ht="16.5" customHeight="1">
      <c r="B124" s="198" t="s">
        <v>226</v>
      </c>
      <c r="C124" s="187">
        <f>SUM(C126:C135)</f>
        <v>6312.507640000001</v>
      </c>
      <c r="D124" s="196">
        <f>SUM(D126:D135)</f>
        <v>18255.772094880005</v>
      </c>
    </row>
    <row r="125" spans="2:4" ht="6" customHeight="1">
      <c r="B125" s="199"/>
      <c r="C125" s="187"/>
      <c r="D125" s="134"/>
    </row>
    <row r="126" spans="2:7" ht="16.5" customHeight="1">
      <c r="B126" s="132" t="s">
        <v>303</v>
      </c>
      <c r="C126" s="188">
        <v>671.27158</v>
      </c>
      <c r="D126" s="134">
        <f aca="true" t="shared" si="3" ref="D126:D135">+C126*$G$13</f>
        <v>1941.3174093599998</v>
      </c>
      <c r="G126" s="414"/>
    </row>
    <row r="127" spans="2:7" ht="16.5" customHeight="1">
      <c r="B127" s="132" t="s">
        <v>295</v>
      </c>
      <c r="C127" s="188">
        <v>505.12281</v>
      </c>
      <c r="D127" s="134">
        <f t="shared" si="3"/>
        <v>1460.81516652</v>
      </c>
      <c r="G127" s="414"/>
    </row>
    <row r="128" spans="2:7" ht="16.5" customHeight="1">
      <c r="B128" s="132" t="s">
        <v>270</v>
      </c>
      <c r="C128" s="188">
        <v>448.92539</v>
      </c>
      <c r="D128" s="134">
        <f t="shared" si="3"/>
        <v>1298.29222788</v>
      </c>
      <c r="G128" s="414"/>
    </row>
    <row r="129" spans="2:7" ht="16.5" customHeight="1">
      <c r="B129" s="132" t="s">
        <v>222</v>
      </c>
      <c r="C129" s="188">
        <v>349.53602</v>
      </c>
      <c r="D129" s="134">
        <f t="shared" si="3"/>
        <v>1010.85816984</v>
      </c>
      <c r="G129" s="414"/>
    </row>
    <row r="130" spans="2:7" ht="16.5" customHeight="1">
      <c r="B130" s="132" t="s">
        <v>177</v>
      </c>
      <c r="C130" s="188">
        <v>334.82742</v>
      </c>
      <c r="D130" s="134">
        <f t="shared" si="3"/>
        <v>968.32089864</v>
      </c>
      <c r="G130" s="414"/>
    </row>
    <row r="131" spans="2:7" ht="17.25" customHeight="1">
      <c r="B131" s="132" t="s">
        <v>253</v>
      </c>
      <c r="C131" s="188">
        <v>326.66558000000003</v>
      </c>
      <c r="D131" s="134">
        <f t="shared" si="3"/>
        <v>944.7168573600001</v>
      </c>
      <c r="G131" s="414"/>
    </row>
    <row r="132" spans="2:7" ht="17.25" customHeight="1">
      <c r="B132" s="132" t="s">
        <v>168</v>
      </c>
      <c r="C132" s="188">
        <v>267.65122</v>
      </c>
      <c r="D132" s="134">
        <f t="shared" si="3"/>
        <v>774.0473282400001</v>
      </c>
      <c r="G132" s="414"/>
    </row>
    <row r="133" spans="2:7" ht="16.5" customHeight="1">
      <c r="B133" s="132" t="s">
        <v>269</v>
      </c>
      <c r="C133" s="188">
        <v>238.892</v>
      </c>
      <c r="D133" s="134">
        <f t="shared" si="3"/>
        <v>690.8756639999999</v>
      </c>
      <c r="G133" s="414"/>
    </row>
    <row r="134" spans="2:7" ht="16.5" customHeight="1">
      <c r="B134" s="132" t="s">
        <v>254</v>
      </c>
      <c r="C134" s="188">
        <v>208.49510999999998</v>
      </c>
      <c r="D134" s="134">
        <f t="shared" si="3"/>
        <v>602.96785812</v>
      </c>
      <c r="G134" s="414"/>
    </row>
    <row r="135" spans="2:4" ht="16.5" customHeight="1">
      <c r="B135" s="132" t="s">
        <v>153</v>
      </c>
      <c r="C135" s="188">
        <v>2961.120510000001</v>
      </c>
      <c r="D135" s="134">
        <f t="shared" si="3"/>
        <v>8563.560514920004</v>
      </c>
    </row>
    <row r="136" spans="2:4" ht="9" customHeight="1">
      <c r="B136" s="157"/>
      <c r="C136" s="188"/>
      <c r="D136" s="134"/>
    </row>
    <row r="137" spans="2:4" ht="15" customHeight="1">
      <c r="B137" s="564" t="s">
        <v>16</v>
      </c>
      <c r="C137" s="566">
        <f>+C120+C124</f>
        <v>19721.83439</v>
      </c>
      <c r="D137" s="568">
        <f>+D120+D124</f>
        <v>57035.54505588001</v>
      </c>
    </row>
    <row r="138" spans="2:4" s="130" customFormat="1" ht="15" customHeight="1">
      <c r="B138" s="565"/>
      <c r="C138" s="567"/>
      <c r="D138" s="569"/>
    </row>
    <row r="139" spans="2:4" ht="5.25" customHeight="1">
      <c r="B139" s="201"/>
      <c r="C139" s="159"/>
      <c r="D139" s="159"/>
    </row>
    <row r="140" spans="2:29" s="126" customFormat="1" ht="15">
      <c r="B140" s="160" t="s">
        <v>319</v>
      </c>
      <c r="C140" s="175"/>
      <c r="D140" s="175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</row>
    <row r="141" ht="11.25" customHeight="1">
      <c r="B141" s="202"/>
    </row>
    <row r="142" ht="12.75" customHeight="1">
      <c r="B142" s="153" t="s">
        <v>228</v>
      </c>
    </row>
    <row r="143" ht="12.75" customHeight="1">
      <c r="B143" s="153"/>
    </row>
    <row r="144" spans="3:4" ht="15">
      <c r="C144" s="394"/>
      <c r="D144" s="394"/>
    </row>
    <row r="145" spans="3:4" ht="15">
      <c r="C145" s="394"/>
      <c r="D145" s="394"/>
    </row>
    <row r="146" spans="3:4" ht="15">
      <c r="C146" s="185"/>
      <c r="D146" s="185"/>
    </row>
    <row r="147" spans="3:4" ht="15">
      <c r="C147" s="131"/>
      <c r="D147" s="131"/>
    </row>
    <row r="149" ht="15">
      <c r="D149" s="131"/>
    </row>
    <row r="150" ht="15">
      <c r="C150" s="186"/>
    </row>
    <row r="151" ht="15">
      <c r="D151" s="152"/>
    </row>
  </sheetData>
  <sheetProtection/>
  <mergeCells count="19">
    <mergeCell ref="C97:C98"/>
    <mergeCell ref="B137:B138"/>
    <mergeCell ref="C137:C138"/>
    <mergeCell ref="D137:D138"/>
    <mergeCell ref="B104:D104"/>
    <mergeCell ref="B113:C113"/>
    <mergeCell ref="B115:B117"/>
    <mergeCell ref="C115:C117"/>
    <mergeCell ref="D115:D117"/>
    <mergeCell ref="B7:D7"/>
    <mergeCell ref="B9:C9"/>
    <mergeCell ref="B103:D103"/>
    <mergeCell ref="B6:D6"/>
    <mergeCell ref="B8:D8"/>
    <mergeCell ref="B11:B13"/>
    <mergeCell ref="C11:C13"/>
    <mergeCell ref="D11:D13"/>
    <mergeCell ref="D97:D98"/>
    <mergeCell ref="B97:B98"/>
  </mergeCells>
  <printOptions/>
  <pageMargins left="1.16" right="0.1968503937007874" top="0.74" bottom="0.4724409448818898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104"/>
  <sheetViews>
    <sheetView zoomScale="70" zoomScaleNormal="70" zoomScalePageLayoutView="0" workbookViewId="0" topLeftCell="A1">
      <selection activeCell="B5" sqref="B5"/>
    </sheetView>
  </sheetViews>
  <sheetFormatPr defaultColWidth="10.8515625" defaultRowHeight="15"/>
  <cols>
    <col min="1" max="1" width="2.140625" style="310" customWidth="1"/>
    <col min="2" max="2" width="14.28125" style="310" customWidth="1"/>
    <col min="3" max="3" width="2.7109375" style="310" hidden="1" customWidth="1"/>
    <col min="4" max="4" width="3.28125" style="310" customWidth="1"/>
    <col min="5" max="5" width="13.7109375" style="313" customWidth="1"/>
    <col min="6" max="6" width="15.57421875" style="310" customWidth="1"/>
    <col min="7" max="7" width="15.57421875" style="313" customWidth="1"/>
    <col min="8" max="8" width="14.421875" style="313" customWidth="1"/>
    <col min="9" max="9" width="15.421875" style="317" customWidth="1"/>
    <col min="10" max="10" width="15.57421875" style="313" customWidth="1"/>
    <col min="11" max="11" width="14.421875" style="313" customWidth="1"/>
    <col min="12" max="12" width="14.57421875" style="313" customWidth="1"/>
    <col min="13" max="13" width="16.00390625" style="313" customWidth="1"/>
    <col min="14" max="14" width="10.8515625" style="310" customWidth="1"/>
    <col min="15" max="15" width="15.57421875" style="310" customWidth="1"/>
    <col min="16" max="16" width="11.7109375" style="310" bestFit="1" customWidth="1"/>
    <col min="17" max="17" width="10.7109375" style="310" customWidth="1"/>
    <col min="18" max="23" width="10.8515625" style="310" customWidth="1"/>
    <col min="24" max="24" width="19.28125" style="310" customWidth="1"/>
    <col min="25" max="16384" width="10.8515625" style="310" customWidth="1"/>
  </cols>
  <sheetData>
    <row r="1" ht="15"/>
    <row r="2" ht="15"/>
    <row r="3" ht="15"/>
    <row r="5" spans="2:9" ht="18.75">
      <c r="B5" s="311" t="s">
        <v>179</v>
      </c>
      <c r="C5" s="312"/>
      <c r="D5" s="312"/>
      <c r="I5" s="314"/>
    </row>
    <row r="6" spans="2:12" ht="19.5">
      <c r="B6" s="315" t="s">
        <v>93</v>
      </c>
      <c r="C6" s="316"/>
      <c r="D6" s="316"/>
      <c r="L6" s="318" t="s">
        <v>107</v>
      </c>
    </row>
    <row r="7" spans="2:4" ht="16.5">
      <c r="B7" s="319" t="s">
        <v>111</v>
      </c>
      <c r="C7" s="314"/>
      <c r="D7" s="314"/>
    </row>
    <row r="8" spans="2:4" ht="16.5">
      <c r="B8" s="319" t="s">
        <v>211</v>
      </c>
      <c r="C8" s="314"/>
      <c r="D8" s="314"/>
    </row>
    <row r="9" spans="2:12" ht="16.5">
      <c r="B9" s="319" t="s">
        <v>309</v>
      </c>
      <c r="C9" s="314"/>
      <c r="D9" s="314"/>
      <c r="L9" s="320"/>
    </row>
    <row r="10" spans="2:13" s="321" customFormat="1" ht="16.5">
      <c r="B10" s="322" t="s">
        <v>108</v>
      </c>
      <c r="C10" s="323"/>
      <c r="D10" s="323"/>
      <c r="E10" s="324"/>
      <c r="G10" s="324"/>
      <c r="H10" s="324"/>
      <c r="I10" s="325"/>
      <c r="J10" s="324"/>
      <c r="K10" s="324"/>
      <c r="L10" s="324"/>
      <c r="M10" s="324"/>
    </row>
    <row r="11" ht="12" customHeight="1"/>
    <row r="12" spans="2:13" s="326" customFormat="1" ht="19.5" customHeight="1">
      <c r="B12" s="573" t="s">
        <v>150</v>
      </c>
      <c r="C12" s="574"/>
      <c r="D12" s="383"/>
      <c r="E12" s="581" t="s">
        <v>148</v>
      </c>
      <c r="F12" s="582"/>
      <c r="G12" s="583"/>
      <c r="H12" s="581" t="s">
        <v>149</v>
      </c>
      <c r="I12" s="582"/>
      <c r="J12" s="583"/>
      <c r="K12" s="581" t="s">
        <v>38</v>
      </c>
      <c r="L12" s="582"/>
      <c r="M12" s="583"/>
    </row>
    <row r="13" spans="2:13" ht="19.5" customHeight="1">
      <c r="B13" s="575"/>
      <c r="C13" s="576"/>
      <c r="D13" s="384"/>
      <c r="E13" s="327" t="s">
        <v>109</v>
      </c>
      <c r="F13" s="328" t="s">
        <v>110</v>
      </c>
      <c r="G13" s="329" t="s">
        <v>38</v>
      </c>
      <c r="H13" s="330" t="s">
        <v>109</v>
      </c>
      <c r="I13" s="328" t="s">
        <v>110</v>
      </c>
      <c r="J13" s="329" t="s">
        <v>38</v>
      </c>
      <c r="K13" s="330" t="s">
        <v>109</v>
      </c>
      <c r="L13" s="328" t="s">
        <v>110</v>
      </c>
      <c r="M13" s="329" t="s">
        <v>38</v>
      </c>
    </row>
    <row r="14" spans="2:13" ht="9.75" customHeight="1">
      <c r="B14" s="331"/>
      <c r="C14" s="332"/>
      <c r="D14" s="335"/>
      <c r="E14" s="331"/>
      <c r="F14" s="333"/>
      <c r="G14" s="334"/>
      <c r="H14" s="331"/>
      <c r="I14" s="333"/>
      <c r="J14" s="334"/>
      <c r="K14" s="331"/>
      <c r="L14" s="335"/>
      <c r="M14" s="334"/>
    </row>
    <row r="15" spans="1:24" ht="15" customHeight="1" hidden="1">
      <c r="A15" s="336"/>
      <c r="B15" s="337">
        <v>2013</v>
      </c>
      <c r="C15" s="338"/>
      <c r="D15" s="385"/>
      <c r="E15" s="339">
        <v>0</v>
      </c>
      <c r="F15" s="340">
        <v>0</v>
      </c>
      <c r="G15" s="341">
        <f aca="true" t="shared" si="0" ref="G15:G42">+F15+E15</f>
        <v>0</v>
      </c>
      <c r="H15" s="342">
        <v>0</v>
      </c>
      <c r="I15" s="343">
        <v>0</v>
      </c>
      <c r="J15" s="344">
        <f aca="true" t="shared" si="1" ref="J15:J42">+H15+I15</f>
        <v>0</v>
      </c>
      <c r="K15" s="342">
        <f>+E15+H15</f>
        <v>0</v>
      </c>
      <c r="L15" s="343">
        <f>+F15+I15</f>
        <v>0</v>
      </c>
      <c r="M15" s="344">
        <f>+K15+L15</f>
        <v>0</v>
      </c>
      <c r="P15" s="345"/>
      <c r="X15" s="346"/>
    </row>
    <row r="16" spans="2:24" ht="15" customHeight="1">
      <c r="B16" s="337">
        <v>2014</v>
      </c>
      <c r="C16" s="382"/>
      <c r="D16" s="386" t="s">
        <v>287</v>
      </c>
      <c r="E16" s="347">
        <v>1953.69309</v>
      </c>
      <c r="F16" s="343">
        <v>81.79636</v>
      </c>
      <c r="G16" s="344">
        <f t="shared" si="0"/>
        <v>2035.48945</v>
      </c>
      <c r="H16" s="342">
        <v>45689.048790000044</v>
      </c>
      <c r="I16" s="343">
        <v>4396.128379999999</v>
      </c>
      <c r="J16" s="344">
        <f>+H16+I16</f>
        <v>50085.177170000046</v>
      </c>
      <c r="K16" s="342">
        <f aca="true" t="shared" si="2" ref="K16:L42">+E16+H16</f>
        <v>47642.741880000045</v>
      </c>
      <c r="L16" s="343">
        <f t="shared" si="2"/>
        <v>4477.9247399999995</v>
      </c>
      <c r="M16" s="344">
        <f aca="true" t="shared" si="3" ref="M16:M42">+K16+L16</f>
        <v>52120.66662000005</v>
      </c>
      <c r="P16" s="345"/>
      <c r="X16" s="346"/>
    </row>
    <row r="17" spans="2:24" ht="15" customHeight="1">
      <c r="B17" s="337">
        <v>2015</v>
      </c>
      <c r="C17" s="338"/>
      <c r="D17" s="385"/>
      <c r="E17" s="347">
        <v>5857.086789999999</v>
      </c>
      <c r="F17" s="343">
        <v>609.6517600000001</v>
      </c>
      <c r="G17" s="344">
        <f t="shared" si="0"/>
        <v>6466.738549999999</v>
      </c>
      <c r="H17" s="342">
        <v>110287.9416400004</v>
      </c>
      <c r="I17" s="343">
        <v>24998.255109999944</v>
      </c>
      <c r="J17" s="344">
        <f t="shared" si="1"/>
        <v>135286.19675000035</v>
      </c>
      <c r="K17" s="342">
        <f t="shared" si="2"/>
        <v>116145.0284300004</v>
      </c>
      <c r="L17" s="343">
        <f t="shared" si="2"/>
        <v>25607.906869999944</v>
      </c>
      <c r="M17" s="344">
        <f t="shared" si="3"/>
        <v>141752.93530000033</v>
      </c>
      <c r="P17" s="345"/>
      <c r="X17" s="346"/>
    </row>
    <row r="18" spans="2:24" ht="15" customHeight="1">
      <c r="B18" s="337">
        <v>2016</v>
      </c>
      <c r="C18" s="338"/>
      <c r="D18" s="385"/>
      <c r="E18" s="347">
        <v>5437.274380000001</v>
      </c>
      <c r="F18" s="343">
        <v>932.84626</v>
      </c>
      <c r="G18" s="344">
        <f t="shared" si="0"/>
        <v>6370.120640000001</v>
      </c>
      <c r="H18" s="342">
        <v>124307.73489000055</v>
      </c>
      <c r="I18" s="343">
        <v>17123.60567999998</v>
      </c>
      <c r="J18" s="344">
        <f t="shared" si="1"/>
        <v>141431.34057000052</v>
      </c>
      <c r="K18" s="342">
        <f t="shared" si="2"/>
        <v>129745.00927000055</v>
      </c>
      <c r="L18" s="343">
        <f t="shared" si="2"/>
        <v>18056.451939999977</v>
      </c>
      <c r="M18" s="344">
        <f t="shared" si="3"/>
        <v>147801.46121000053</v>
      </c>
      <c r="P18" s="345"/>
      <c r="X18" s="346"/>
    </row>
    <row r="19" spans="2:24" ht="15" customHeight="1">
      <c r="B19" s="337">
        <v>2017</v>
      </c>
      <c r="C19" s="338"/>
      <c r="D19" s="385"/>
      <c r="E19" s="347">
        <v>5026.6055400000005</v>
      </c>
      <c r="F19" s="343">
        <v>1263.261</v>
      </c>
      <c r="G19" s="344">
        <f t="shared" si="0"/>
        <v>6289.866540000001</v>
      </c>
      <c r="H19" s="342">
        <v>76505.27641000011</v>
      </c>
      <c r="I19" s="343">
        <v>12977.907790000016</v>
      </c>
      <c r="J19" s="344">
        <f t="shared" si="1"/>
        <v>89483.18420000012</v>
      </c>
      <c r="K19" s="342">
        <f t="shared" si="2"/>
        <v>81531.88195000011</v>
      </c>
      <c r="L19" s="343">
        <f t="shared" si="2"/>
        <v>14241.168790000016</v>
      </c>
      <c r="M19" s="344">
        <f t="shared" si="3"/>
        <v>95773.05074000012</v>
      </c>
      <c r="P19" s="345"/>
      <c r="X19" s="346"/>
    </row>
    <row r="20" spans="2:24" ht="15" customHeight="1">
      <c r="B20" s="337">
        <v>2018</v>
      </c>
      <c r="C20" s="338"/>
      <c r="D20" s="385"/>
      <c r="E20" s="347">
        <v>4614.55523</v>
      </c>
      <c r="F20" s="343">
        <v>1186.42111</v>
      </c>
      <c r="G20" s="344">
        <f t="shared" si="0"/>
        <v>5800.97634</v>
      </c>
      <c r="H20" s="342">
        <v>69982.01617000006</v>
      </c>
      <c r="I20" s="343">
        <v>9681.275599999999</v>
      </c>
      <c r="J20" s="344">
        <f t="shared" si="1"/>
        <v>79663.29177000005</v>
      </c>
      <c r="K20" s="342">
        <f t="shared" si="2"/>
        <v>74596.57140000006</v>
      </c>
      <c r="L20" s="343">
        <f t="shared" si="2"/>
        <v>10867.696709999998</v>
      </c>
      <c r="M20" s="344">
        <f t="shared" si="3"/>
        <v>85464.26811000006</v>
      </c>
      <c r="P20" s="345"/>
      <c r="X20" s="346"/>
    </row>
    <row r="21" spans="2:24" ht="15" customHeight="1">
      <c r="B21" s="337">
        <v>2019</v>
      </c>
      <c r="C21" s="338"/>
      <c r="D21" s="385"/>
      <c r="E21" s="347">
        <v>4208.66847</v>
      </c>
      <c r="F21" s="343">
        <v>1023.6885400000001</v>
      </c>
      <c r="G21" s="344">
        <f t="shared" si="0"/>
        <v>5232.35701</v>
      </c>
      <c r="H21" s="342">
        <v>38160.391220000034</v>
      </c>
      <c r="I21" s="343">
        <v>7489.340500000002</v>
      </c>
      <c r="J21" s="344">
        <f t="shared" si="1"/>
        <v>45649.73172000004</v>
      </c>
      <c r="K21" s="342">
        <f t="shared" si="2"/>
        <v>42369.05969000003</v>
      </c>
      <c r="L21" s="343">
        <f t="shared" si="2"/>
        <v>8513.029040000001</v>
      </c>
      <c r="M21" s="344">
        <f t="shared" si="3"/>
        <v>50882.08873000003</v>
      </c>
      <c r="P21" s="345"/>
      <c r="X21" s="346"/>
    </row>
    <row r="22" spans="2:24" ht="15" customHeight="1">
      <c r="B22" s="337">
        <v>2020</v>
      </c>
      <c r="C22" s="338"/>
      <c r="D22" s="385"/>
      <c r="E22" s="347">
        <v>3793.49963</v>
      </c>
      <c r="F22" s="343">
        <v>876.78392</v>
      </c>
      <c r="G22" s="344">
        <f t="shared" si="0"/>
        <v>4670.28355</v>
      </c>
      <c r="H22" s="342">
        <v>37748.47313</v>
      </c>
      <c r="I22" s="343">
        <v>6442.773089999999</v>
      </c>
      <c r="J22" s="344">
        <f t="shared" si="1"/>
        <v>44191.24622</v>
      </c>
      <c r="K22" s="342">
        <f t="shared" si="2"/>
        <v>41541.97276</v>
      </c>
      <c r="L22" s="343">
        <f t="shared" si="2"/>
        <v>7319.557009999999</v>
      </c>
      <c r="M22" s="344">
        <f t="shared" si="3"/>
        <v>48861.529769999994</v>
      </c>
      <c r="P22" s="345"/>
      <c r="X22" s="346"/>
    </row>
    <row r="23" spans="2:24" ht="15" customHeight="1">
      <c r="B23" s="337">
        <v>2021</v>
      </c>
      <c r="C23" s="338"/>
      <c r="D23" s="385"/>
      <c r="E23" s="347">
        <v>3383.11283</v>
      </c>
      <c r="F23" s="343">
        <v>741.6820299999999</v>
      </c>
      <c r="G23" s="344">
        <f t="shared" si="0"/>
        <v>4124.79486</v>
      </c>
      <c r="H23" s="342">
        <v>38144.08524</v>
      </c>
      <c r="I23" s="343">
        <v>5381.741140000002</v>
      </c>
      <c r="J23" s="344">
        <f t="shared" si="1"/>
        <v>43525.82638</v>
      </c>
      <c r="K23" s="342">
        <f t="shared" si="2"/>
        <v>41527.19807</v>
      </c>
      <c r="L23" s="343">
        <f t="shared" si="2"/>
        <v>6123.423170000002</v>
      </c>
      <c r="M23" s="344">
        <f t="shared" si="3"/>
        <v>47650.62124</v>
      </c>
      <c r="P23" s="345"/>
      <c r="X23" s="346"/>
    </row>
    <row r="24" spans="2:24" ht="15" customHeight="1">
      <c r="B24" s="337">
        <v>2022</v>
      </c>
      <c r="C24" s="338"/>
      <c r="D24" s="385"/>
      <c r="E24" s="347">
        <v>2976.25322</v>
      </c>
      <c r="F24" s="343">
        <v>623.66616</v>
      </c>
      <c r="G24" s="344">
        <f t="shared" si="0"/>
        <v>3599.9193800000003</v>
      </c>
      <c r="H24" s="342">
        <v>38016.5287</v>
      </c>
      <c r="I24" s="343">
        <v>4323.188110000003</v>
      </c>
      <c r="J24" s="344">
        <f t="shared" si="1"/>
        <v>42339.716810000005</v>
      </c>
      <c r="K24" s="342">
        <f t="shared" si="2"/>
        <v>40992.78192</v>
      </c>
      <c r="L24" s="343">
        <f t="shared" si="2"/>
        <v>4946.8542700000025</v>
      </c>
      <c r="M24" s="344">
        <f t="shared" si="3"/>
        <v>45939.636190000005</v>
      </c>
      <c r="P24" s="345"/>
      <c r="X24" s="346"/>
    </row>
    <row r="25" spans="2:24" ht="15" customHeight="1">
      <c r="B25" s="337">
        <v>2023</v>
      </c>
      <c r="C25" s="338"/>
      <c r="D25" s="385"/>
      <c r="E25" s="347">
        <v>2560.65391</v>
      </c>
      <c r="F25" s="343">
        <v>519.78253</v>
      </c>
      <c r="G25" s="344">
        <f t="shared" si="0"/>
        <v>3080.43644</v>
      </c>
      <c r="H25" s="342">
        <v>38095.16569000001</v>
      </c>
      <c r="I25" s="343">
        <v>3239.829239999997</v>
      </c>
      <c r="J25" s="344">
        <f t="shared" si="1"/>
        <v>41334.99493000001</v>
      </c>
      <c r="K25" s="342">
        <f t="shared" si="2"/>
        <v>40655.81960000001</v>
      </c>
      <c r="L25" s="343">
        <f t="shared" si="2"/>
        <v>3759.611769999997</v>
      </c>
      <c r="M25" s="344">
        <f t="shared" si="3"/>
        <v>44415.431370000006</v>
      </c>
      <c r="P25" s="345"/>
      <c r="X25" s="346"/>
    </row>
    <row r="26" spans="2:24" ht="15" customHeight="1">
      <c r="B26" s="337">
        <v>2024</v>
      </c>
      <c r="C26" s="338"/>
      <c r="D26" s="385"/>
      <c r="E26" s="347">
        <v>2254.97534</v>
      </c>
      <c r="F26" s="343">
        <v>430.88116</v>
      </c>
      <c r="G26" s="344">
        <f t="shared" si="0"/>
        <v>2685.8565</v>
      </c>
      <c r="H26" s="342">
        <v>27546.955219999996</v>
      </c>
      <c r="I26" s="343">
        <v>2151.4468</v>
      </c>
      <c r="J26" s="344">
        <f t="shared" si="1"/>
        <v>29698.402019999998</v>
      </c>
      <c r="K26" s="342">
        <f t="shared" si="2"/>
        <v>29801.930559999997</v>
      </c>
      <c r="L26" s="343">
        <f t="shared" si="2"/>
        <v>2582.32796</v>
      </c>
      <c r="M26" s="344">
        <f t="shared" si="3"/>
        <v>32384.258519999996</v>
      </c>
      <c r="P26" s="345"/>
      <c r="X26" s="346"/>
    </row>
    <row r="27" spans="2:24" ht="15" customHeight="1">
      <c r="B27" s="337">
        <v>2025</v>
      </c>
      <c r="C27" s="338"/>
      <c r="D27" s="385"/>
      <c r="E27" s="347">
        <v>2254.97534</v>
      </c>
      <c r="F27" s="343">
        <v>348.17774</v>
      </c>
      <c r="G27" s="344">
        <f t="shared" si="0"/>
        <v>2603.15308</v>
      </c>
      <c r="H27" s="342">
        <v>14599.832430000002</v>
      </c>
      <c r="I27" s="343">
        <v>1201.2852599999999</v>
      </c>
      <c r="J27" s="344">
        <f t="shared" si="1"/>
        <v>15801.117690000003</v>
      </c>
      <c r="K27" s="342">
        <f t="shared" si="2"/>
        <v>16854.807770000003</v>
      </c>
      <c r="L27" s="343">
        <f t="shared" si="2"/>
        <v>1549.4629999999997</v>
      </c>
      <c r="M27" s="344">
        <f t="shared" si="3"/>
        <v>18404.270770000003</v>
      </c>
      <c r="P27" s="345"/>
      <c r="X27" s="346"/>
    </row>
    <row r="28" spans="2:24" ht="15" customHeight="1">
      <c r="B28" s="337">
        <v>2026</v>
      </c>
      <c r="C28" s="338"/>
      <c r="D28" s="385"/>
      <c r="E28" s="347">
        <v>2254.97534</v>
      </c>
      <c r="F28" s="343">
        <v>266.56557</v>
      </c>
      <c r="G28" s="344">
        <f t="shared" si="0"/>
        <v>2521.5409099999997</v>
      </c>
      <c r="H28" s="342">
        <v>4877.9404399999985</v>
      </c>
      <c r="I28" s="343">
        <v>821.0099399999998</v>
      </c>
      <c r="J28" s="344">
        <f t="shared" si="1"/>
        <v>5698.950379999998</v>
      </c>
      <c r="K28" s="342">
        <f t="shared" si="2"/>
        <v>7132.915779999998</v>
      </c>
      <c r="L28" s="343">
        <f t="shared" si="2"/>
        <v>1087.5755099999997</v>
      </c>
      <c r="M28" s="344">
        <f t="shared" si="3"/>
        <v>8220.491289999998</v>
      </c>
      <c r="P28" s="345"/>
      <c r="X28" s="346"/>
    </row>
    <row r="29" spans="2:24" ht="15" customHeight="1">
      <c r="B29" s="337">
        <v>2027</v>
      </c>
      <c r="C29" s="338"/>
      <c r="D29" s="385"/>
      <c r="E29" s="347">
        <v>2254.97534</v>
      </c>
      <c r="F29" s="343">
        <v>184.59722</v>
      </c>
      <c r="G29" s="344">
        <f t="shared" si="0"/>
        <v>2439.57256</v>
      </c>
      <c r="H29" s="342">
        <v>2277.1180699999995</v>
      </c>
      <c r="I29" s="343">
        <v>684.8263199999998</v>
      </c>
      <c r="J29" s="344">
        <f t="shared" si="1"/>
        <v>2961.944389999999</v>
      </c>
      <c r="K29" s="342">
        <f t="shared" si="2"/>
        <v>4532.0934099999995</v>
      </c>
      <c r="L29" s="343">
        <f t="shared" si="2"/>
        <v>869.4235399999998</v>
      </c>
      <c r="M29" s="344">
        <f t="shared" si="3"/>
        <v>5401.516949999999</v>
      </c>
      <c r="P29" s="345"/>
      <c r="X29" s="346"/>
    </row>
    <row r="30" spans="2:24" ht="15" customHeight="1">
      <c r="B30" s="337">
        <v>2028</v>
      </c>
      <c r="C30" s="338"/>
      <c r="D30" s="385"/>
      <c r="E30" s="347">
        <v>2254.97534</v>
      </c>
      <c r="F30" s="343">
        <v>102.69114</v>
      </c>
      <c r="G30" s="344">
        <f t="shared" si="0"/>
        <v>2357.66648</v>
      </c>
      <c r="H30" s="342">
        <v>2225.89478</v>
      </c>
      <c r="I30" s="343">
        <v>597.6317999999998</v>
      </c>
      <c r="J30" s="344">
        <f t="shared" si="1"/>
        <v>2823.5265799999997</v>
      </c>
      <c r="K30" s="342">
        <f t="shared" si="2"/>
        <v>4480.87012</v>
      </c>
      <c r="L30" s="343">
        <f t="shared" si="2"/>
        <v>700.3229399999998</v>
      </c>
      <c r="M30" s="344">
        <f t="shared" si="3"/>
        <v>5181.19306</v>
      </c>
      <c r="P30" s="345"/>
      <c r="X30" s="346"/>
    </row>
    <row r="31" spans="2:24" ht="15" customHeight="1">
      <c r="B31" s="337">
        <v>2029</v>
      </c>
      <c r="C31" s="338"/>
      <c r="D31" s="385"/>
      <c r="E31" s="347">
        <v>1127.48749</v>
      </c>
      <c r="F31" s="343">
        <v>20.620939999999997</v>
      </c>
      <c r="G31" s="344">
        <f t="shared" si="0"/>
        <v>1148.10843</v>
      </c>
      <c r="H31" s="342">
        <v>2456.0435</v>
      </c>
      <c r="I31" s="343">
        <v>507.64912000000004</v>
      </c>
      <c r="J31" s="344">
        <f t="shared" si="1"/>
        <v>2963.6926200000003</v>
      </c>
      <c r="K31" s="342">
        <f t="shared" si="2"/>
        <v>3583.53099</v>
      </c>
      <c r="L31" s="343">
        <f t="shared" si="2"/>
        <v>528.2700600000001</v>
      </c>
      <c r="M31" s="344">
        <f t="shared" si="3"/>
        <v>4111.80105</v>
      </c>
      <c r="P31" s="345"/>
      <c r="X31" s="346"/>
    </row>
    <row r="32" spans="2:24" ht="15" customHeight="1">
      <c r="B32" s="337">
        <v>2030</v>
      </c>
      <c r="C32" s="338"/>
      <c r="D32" s="385"/>
      <c r="E32" s="339">
        <v>0</v>
      </c>
      <c r="F32" s="340">
        <v>0</v>
      </c>
      <c r="G32" s="341">
        <f t="shared" si="0"/>
        <v>0</v>
      </c>
      <c r="H32" s="342">
        <v>2742.102660000002</v>
      </c>
      <c r="I32" s="343">
        <v>408.6122300000002</v>
      </c>
      <c r="J32" s="344">
        <f t="shared" si="1"/>
        <v>3150.714890000002</v>
      </c>
      <c r="K32" s="342">
        <f t="shared" si="2"/>
        <v>2742.102660000002</v>
      </c>
      <c r="L32" s="343">
        <f t="shared" si="2"/>
        <v>408.6122300000002</v>
      </c>
      <c r="M32" s="344">
        <f t="shared" si="3"/>
        <v>3150.714890000002</v>
      </c>
      <c r="P32" s="345"/>
      <c r="X32" s="346"/>
    </row>
    <row r="33" spans="2:24" ht="15" customHeight="1">
      <c r="B33" s="337">
        <v>2031</v>
      </c>
      <c r="C33" s="338"/>
      <c r="D33" s="385"/>
      <c r="E33" s="339">
        <v>0</v>
      </c>
      <c r="F33" s="340">
        <v>0</v>
      </c>
      <c r="G33" s="341">
        <f t="shared" si="0"/>
        <v>0</v>
      </c>
      <c r="H33" s="342">
        <v>3081.9356999999995</v>
      </c>
      <c r="I33" s="343">
        <v>298.1672</v>
      </c>
      <c r="J33" s="344">
        <f t="shared" si="1"/>
        <v>3380.1028999999994</v>
      </c>
      <c r="K33" s="342">
        <f t="shared" si="2"/>
        <v>3081.9356999999995</v>
      </c>
      <c r="L33" s="343">
        <f t="shared" si="2"/>
        <v>298.1672</v>
      </c>
      <c r="M33" s="344">
        <f t="shared" si="3"/>
        <v>3380.1028999999994</v>
      </c>
      <c r="P33" s="345"/>
      <c r="X33" s="346"/>
    </row>
    <row r="34" spans="2:24" ht="15" customHeight="1">
      <c r="B34" s="337">
        <v>2032</v>
      </c>
      <c r="C34" s="338"/>
      <c r="D34" s="385"/>
      <c r="E34" s="339">
        <v>0</v>
      </c>
      <c r="F34" s="340">
        <v>0</v>
      </c>
      <c r="G34" s="341">
        <f t="shared" si="0"/>
        <v>0</v>
      </c>
      <c r="H34" s="342">
        <v>2834.83025</v>
      </c>
      <c r="I34" s="343">
        <v>219.60410000000005</v>
      </c>
      <c r="J34" s="344">
        <f t="shared" si="1"/>
        <v>3054.43435</v>
      </c>
      <c r="K34" s="342">
        <f t="shared" si="2"/>
        <v>2834.83025</v>
      </c>
      <c r="L34" s="343">
        <f t="shared" si="2"/>
        <v>219.60410000000005</v>
      </c>
      <c r="M34" s="344">
        <f t="shared" si="3"/>
        <v>3054.43435</v>
      </c>
      <c r="P34" s="345"/>
      <c r="X34" s="346"/>
    </row>
    <row r="35" spans="2:24" ht="15" customHeight="1">
      <c r="B35" s="337">
        <v>2033</v>
      </c>
      <c r="C35" s="338"/>
      <c r="D35" s="385"/>
      <c r="E35" s="339">
        <v>0</v>
      </c>
      <c r="F35" s="340">
        <v>0</v>
      </c>
      <c r="G35" s="341">
        <f t="shared" si="0"/>
        <v>0</v>
      </c>
      <c r="H35" s="342">
        <v>1681.79279</v>
      </c>
      <c r="I35" s="343">
        <v>89.9423</v>
      </c>
      <c r="J35" s="344">
        <f t="shared" si="1"/>
        <v>1771.73509</v>
      </c>
      <c r="K35" s="342">
        <f t="shared" si="2"/>
        <v>1681.79279</v>
      </c>
      <c r="L35" s="343">
        <f t="shared" si="2"/>
        <v>89.9423</v>
      </c>
      <c r="M35" s="344">
        <f t="shared" si="3"/>
        <v>1771.73509</v>
      </c>
      <c r="P35" s="345"/>
      <c r="X35" s="346"/>
    </row>
    <row r="36" spans="2:24" ht="15" customHeight="1">
      <c r="B36" s="337">
        <v>2034</v>
      </c>
      <c r="C36" s="338"/>
      <c r="D36" s="385"/>
      <c r="E36" s="339">
        <v>0</v>
      </c>
      <c r="F36" s="340">
        <v>0</v>
      </c>
      <c r="G36" s="341">
        <f t="shared" si="0"/>
        <v>0</v>
      </c>
      <c r="H36" s="342">
        <v>603.71084</v>
      </c>
      <c r="I36" s="343">
        <v>61.742850000000004</v>
      </c>
      <c r="J36" s="344">
        <f t="shared" si="1"/>
        <v>665.4536899999999</v>
      </c>
      <c r="K36" s="342">
        <f t="shared" si="2"/>
        <v>603.71084</v>
      </c>
      <c r="L36" s="343">
        <f t="shared" si="2"/>
        <v>61.742850000000004</v>
      </c>
      <c r="M36" s="344">
        <f t="shared" si="3"/>
        <v>665.4536899999999</v>
      </c>
      <c r="P36" s="345"/>
      <c r="X36" s="346"/>
    </row>
    <row r="37" spans="2:24" ht="15" customHeight="1">
      <c r="B37" s="337">
        <v>2035</v>
      </c>
      <c r="C37" s="338"/>
      <c r="D37" s="385"/>
      <c r="E37" s="339">
        <v>0</v>
      </c>
      <c r="F37" s="340">
        <v>0</v>
      </c>
      <c r="G37" s="341">
        <f t="shared" si="0"/>
        <v>0</v>
      </c>
      <c r="H37" s="342">
        <v>603.71084</v>
      </c>
      <c r="I37" s="343">
        <v>46.73966</v>
      </c>
      <c r="J37" s="344">
        <f t="shared" si="1"/>
        <v>650.4504999999999</v>
      </c>
      <c r="K37" s="342">
        <f t="shared" si="2"/>
        <v>603.71084</v>
      </c>
      <c r="L37" s="343">
        <f t="shared" si="2"/>
        <v>46.73966</v>
      </c>
      <c r="M37" s="344">
        <f t="shared" si="3"/>
        <v>650.4504999999999</v>
      </c>
      <c r="P37" s="345"/>
      <c r="X37" s="346"/>
    </row>
    <row r="38" spans="2:24" ht="15" customHeight="1">
      <c r="B38" s="337">
        <v>2036</v>
      </c>
      <c r="C38" s="338"/>
      <c r="D38" s="385"/>
      <c r="E38" s="339">
        <v>0</v>
      </c>
      <c r="F38" s="340">
        <v>0</v>
      </c>
      <c r="G38" s="341">
        <f t="shared" si="0"/>
        <v>0</v>
      </c>
      <c r="H38" s="342">
        <v>457.2641100000001</v>
      </c>
      <c r="I38" s="343">
        <v>31.736530000000002</v>
      </c>
      <c r="J38" s="344">
        <f t="shared" si="1"/>
        <v>489.0006400000001</v>
      </c>
      <c r="K38" s="342">
        <f t="shared" si="2"/>
        <v>457.2641100000001</v>
      </c>
      <c r="L38" s="343">
        <f t="shared" si="2"/>
        <v>31.736530000000002</v>
      </c>
      <c r="M38" s="344">
        <f t="shared" si="3"/>
        <v>489.0006400000001</v>
      </c>
      <c r="P38" s="345"/>
      <c r="X38" s="346"/>
    </row>
    <row r="39" spans="2:24" ht="15" customHeight="1">
      <c r="B39" s="337">
        <v>2037</v>
      </c>
      <c r="C39" s="338"/>
      <c r="D39" s="385"/>
      <c r="E39" s="339">
        <v>0</v>
      </c>
      <c r="F39" s="340">
        <v>0</v>
      </c>
      <c r="G39" s="341">
        <f t="shared" si="0"/>
        <v>0</v>
      </c>
      <c r="H39" s="342">
        <v>310.81698</v>
      </c>
      <c r="I39" s="343">
        <v>23.31126</v>
      </c>
      <c r="J39" s="344">
        <f t="shared" si="1"/>
        <v>334.12824</v>
      </c>
      <c r="K39" s="342">
        <f t="shared" si="2"/>
        <v>310.81698</v>
      </c>
      <c r="L39" s="343">
        <f t="shared" si="2"/>
        <v>23.31126</v>
      </c>
      <c r="M39" s="344">
        <f t="shared" si="3"/>
        <v>334.12824</v>
      </c>
      <c r="P39" s="345"/>
      <c r="X39" s="346"/>
    </row>
    <row r="40" spans="2:24" ht="15" customHeight="1">
      <c r="B40" s="337">
        <v>2038</v>
      </c>
      <c r="C40" s="338"/>
      <c r="D40" s="385"/>
      <c r="E40" s="339">
        <v>0</v>
      </c>
      <c r="F40" s="340">
        <v>0</v>
      </c>
      <c r="G40" s="341">
        <f t="shared" si="0"/>
        <v>0</v>
      </c>
      <c r="H40" s="342">
        <v>310.81698</v>
      </c>
      <c r="I40" s="343">
        <v>17.094929999999998</v>
      </c>
      <c r="J40" s="344">
        <f t="shared" si="1"/>
        <v>327.91191</v>
      </c>
      <c r="K40" s="342">
        <f t="shared" si="2"/>
        <v>310.81698</v>
      </c>
      <c r="L40" s="343">
        <f t="shared" si="2"/>
        <v>17.094929999999998</v>
      </c>
      <c r="M40" s="344">
        <f t="shared" si="3"/>
        <v>327.91191</v>
      </c>
      <c r="P40" s="345"/>
      <c r="X40" s="346"/>
    </row>
    <row r="41" spans="2:24" ht="15" customHeight="1">
      <c r="B41" s="337">
        <v>2039</v>
      </c>
      <c r="C41" s="338"/>
      <c r="D41" s="385"/>
      <c r="E41" s="339">
        <v>0</v>
      </c>
      <c r="F41" s="340">
        <v>0</v>
      </c>
      <c r="G41" s="341">
        <f t="shared" si="0"/>
        <v>0</v>
      </c>
      <c r="H41" s="342">
        <v>310.81698</v>
      </c>
      <c r="I41" s="343">
        <v>10.878599999999999</v>
      </c>
      <c r="J41" s="344">
        <f t="shared" si="1"/>
        <v>321.69558</v>
      </c>
      <c r="K41" s="342">
        <f t="shared" si="2"/>
        <v>310.81698</v>
      </c>
      <c r="L41" s="343">
        <f t="shared" si="2"/>
        <v>10.878599999999999</v>
      </c>
      <c r="M41" s="344">
        <f t="shared" si="3"/>
        <v>321.69558</v>
      </c>
      <c r="P41" s="345"/>
      <c r="X41" s="346"/>
    </row>
    <row r="42" spans="2:24" ht="15" customHeight="1">
      <c r="B42" s="337">
        <v>2040</v>
      </c>
      <c r="C42" s="338"/>
      <c r="D42" s="385"/>
      <c r="E42" s="339">
        <v>0</v>
      </c>
      <c r="F42" s="340">
        <v>0</v>
      </c>
      <c r="G42" s="341">
        <f t="shared" si="0"/>
        <v>0</v>
      </c>
      <c r="H42" s="342">
        <v>310.81685</v>
      </c>
      <c r="I42" s="343">
        <v>4.66224</v>
      </c>
      <c r="J42" s="344">
        <f t="shared" si="1"/>
        <v>315.47909</v>
      </c>
      <c r="K42" s="342">
        <f t="shared" si="2"/>
        <v>310.81685</v>
      </c>
      <c r="L42" s="343">
        <f t="shared" si="2"/>
        <v>4.66224</v>
      </c>
      <c r="M42" s="344">
        <f t="shared" si="3"/>
        <v>315.47909</v>
      </c>
      <c r="P42" s="345"/>
      <c r="X42" s="346"/>
    </row>
    <row r="43" spans="2:13" ht="9.75" customHeight="1">
      <c r="B43" s="348"/>
      <c r="C43" s="349"/>
      <c r="D43" s="387"/>
      <c r="E43" s="350"/>
      <c r="F43" s="351"/>
      <c r="G43" s="352"/>
      <c r="H43" s="353"/>
      <c r="I43" s="351"/>
      <c r="J43" s="352"/>
      <c r="K43" s="354"/>
      <c r="L43" s="355"/>
      <c r="M43" s="352"/>
    </row>
    <row r="44" spans="2:13" ht="15" customHeight="1">
      <c r="B44" s="584" t="s">
        <v>16</v>
      </c>
      <c r="C44" s="577"/>
      <c r="D44" s="453"/>
      <c r="E44" s="586">
        <f aca="true" t="shared" si="4" ref="E44:L44">SUM(E15:E42)</f>
        <v>52213.767279999985</v>
      </c>
      <c r="F44" s="588">
        <f t="shared" si="4"/>
        <v>9213.113440000001</v>
      </c>
      <c r="G44" s="577">
        <f t="shared" si="4"/>
        <v>61426.880719999994</v>
      </c>
      <c r="H44" s="590">
        <f>SUM(H15:H42)</f>
        <v>684169.0613000011</v>
      </c>
      <c r="I44" s="592">
        <f t="shared" si="4"/>
        <v>103230.38577999994</v>
      </c>
      <c r="J44" s="579">
        <f t="shared" si="4"/>
        <v>787399.4470800012</v>
      </c>
      <c r="K44" s="594">
        <f>SUM(K15:K42)</f>
        <v>736382.8285800011</v>
      </c>
      <c r="L44" s="592">
        <f t="shared" si="4"/>
        <v>112443.49921999994</v>
      </c>
      <c r="M44" s="579">
        <f>SUM(M15:M42)</f>
        <v>848826.3278000013</v>
      </c>
    </row>
    <row r="45" spans="2:13" ht="15" customHeight="1">
      <c r="B45" s="585"/>
      <c r="C45" s="578"/>
      <c r="D45" s="454"/>
      <c r="E45" s="587"/>
      <c r="F45" s="589"/>
      <c r="G45" s="578"/>
      <c r="H45" s="591"/>
      <c r="I45" s="593"/>
      <c r="J45" s="580"/>
      <c r="K45" s="595"/>
      <c r="L45" s="593"/>
      <c r="M45" s="580"/>
    </row>
    <row r="46" ht="6.75" customHeight="1"/>
    <row r="47" spans="2:13" s="321" customFormat="1" ht="15" customHeight="1">
      <c r="B47" s="356" t="s">
        <v>213</v>
      </c>
      <c r="C47" s="357"/>
      <c r="D47" s="357"/>
      <c r="E47" s="324"/>
      <c r="G47" s="324"/>
      <c r="H47" s="358"/>
      <c r="I47" s="359"/>
      <c r="J47" s="358"/>
      <c r="K47" s="324"/>
      <c r="L47" s="324"/>
      <c r="M47" s="324"/>
    </row>
    <row r="48" spans="2:13" s="321" customFormat="1" ht="15" customHeight="1">
      <c r="B48" s="356" t="s">
        <v>310</v>
      </c>
      <c r="C48" s="357"/>
      <c r="D48" s="357"/>
      <c r="E48" s="324"/>
      <c r="G48" s="324"/>
      <c r="H48" s="358"/>
      <c r="I48" s="359"/>
      <c r="J48" s="358"/>
      <c r="K48" s="324"/>
      <c r="L48" s="324"/>
      <c r="M48" s="324"/>
    </row>
    <row r="49" spans="2:13" s="321" customFormat="1" ht="15" customHeight="1">
      <c r="B49" s="356" t="s">
        <v>311</v>
      </c>
      <c r="C49" s="357"/>
      <c r="D49" s="357"/>
      <c r="E49" s="324"/>
      <c r="G49" s="324"/>
      <c r="H49" s="388"/>
      <c r="I49" s="359"/>
      <c r="J49" s="358"/>
      <c r="K49" s="324"/>
      <c r="L49" s="324"/>
      <c r="M49" s="324"/>
    </row>
    <row r="50" spans="2:13" ht="15.75" customHeight="1">
      <c r="B50" s="360"/>
      <c r="C50" s="360"/>
      <c r="D50" s="360"/>
      <c r="E50" s="361"/>
      <c r="F50" s="361"/>
      <c r="G50" s="361"/>
      <c r="H50" s="361"/>
      <c r="I50" s="361"/>
      <c r="J50" s="361"/>
      <c r="K50" s="361"/>
      <c r="L50" s="361"/>
      <c r="M50" s="361"/>
    </row>
    <row r="51" spans="2:24" ht="15.75" customHeight="1">
      <c r="B51" s="360"/>
      <c r="C51" s="360"/>
      <c r="D51" s="360"/>
      <c r="E51" s="455"/>
      <c r="F51" s="455"/>
      <c r="G51" s="455"/>
      <c r="H51" s="455"/>
      <c r="I51" s="455"/>
      <c r="J51" s="455"/>
      <c r="K51" s="455"/>
      <c r="L51" s="481"/>
      <c r="M51" s="481"/>
      <c r="N51" s="418"/>
      <c r="O51" s="418"/>
      <c r="X51" s="372"/>
    </row>
    <row r="52" spans="2:24" ht="15.75" customHeight="1">
      <c r="B52" s="360"/>
      <c r="C52" s="360"/>
      <c r="D52" s="360"/>
      <c r="E52" s="362"/>
      <c r="F52" s="366"/>
      <c r="G52" s="364"/>
      <c r="H52" s="363"/>
      <c r="I52" s="363"/>
      <c r="J52" s="363"/>
      <c r="K52" s="362"/>
      <c r="L52" s="482"/>
      <c r="M52" s="483"/>
      <c r="N52" s="418"/>
      <c r="O52" s="418"/>
      <c r="X52" s="372"/>
    </row>
    <row r="53" spans="2:15" ht="15.75" customHeight="1">
      <c r="B53" s="360"/>
      <c r="C53" s="360"/>
      <c r="D53" s="360"/>
      <c r="E53" s="362"/>
      <c r="F53" s="366"/>
      <c r="G53" s="362"/>
      <c r="H53" s="363"/>
      <c r="I53" s="363"/>
      <c r="J53" s="363"/>
      <c r="K53" s="362"/>
      <c r="L53" s="484"/>
      <c r="M53" s="483"/>
      <c r="N53" s="418"/>
      <c r="O53" s="485"/>
    </row>
    <row r="54" spans="2:16" ht="15.75" customHeight="1">
      <c r="B54" s="360"/>
      <c r="C54" s="360"/>
      <c r="D54" s="360"/>
      <c r="E54" s="362"/>
      <c r="F54" s="366"/>
      <c r="G54" s="362"/>
      <c r="H54" s="362"/>
      <c r="I54" s="367"/>
      <c r="J54" s="362"/>
      <c r="K54" s="362"/>
      <c r="L54" s="482"/>
      <c r="M54" s="456">
        <v>2.892</v>
      </c>
      <c r="N54" s="418"/>
      <c r="O54" s="419"/>
      <c r="P54" s="415"/>
    </row>
    <row r="55" spans="2:15" ht="18.75">
      <c r="B55" s="311" t="s">
        <v>194</v>
      </c>
      <c r="C55" s="312"/>
      <c r="D55" s="312"/>
      <c r="L55" s="486"/>
      <c r="M55" s="483"/>
      <c r="N55" s="418"/>
      <c r="O55" s="418"/>
    </row>
    <row r="56" spans="2:13" ht="19.5">
      <c r="B56" s="315" t="s">
        <v>93</v>
      </c>
      <c r="C56" s="316"/>
      <c r="D56" s="316"/>
      <c r="L56" s="128"/>
      <c r="M56" s="365"/>
    </row>
    <row r="57" spans="2:13" ht="16.5">
      <c r="B57" s="319" t="s">
        <v>111</v>
      </c>
      <c r="C57" s="314"/>
      <c r="D57" s="314"/>
      <c r="M57" s="405"/>
    </row>
    <row r="58" spans="2:15" ht="16.5">
      <c r="B58" s="319" t="s">
        <v>211</v>
      </c>
      <c r="C58" s="314"/>
      <c r="D58" s="314"/>
      <c r="L58" s="368"/>
      <c r="O58" s="369"/>
    </row>
    <row r="59" spans="2:4" ht="16.5">
      <c r="B59" s="319" t="str">
        <f>+B9</f>
        <v>Período: De octubre 2014 al 2040</v>
      </c>
      <c r="C59" s="314"/>
      <c r="D59" s="314"/>
    </row>
    <row r="60" spans="2:13" ht="16.5">
      <c r="B60" s="322" t="s">
        <v>112</v>
      </c>
      <c r="C60" s="323"/>
      <c r="D60" s="323"/>
      <c r="E60" s="324"/>
      <c r="F60" s="321"/>
      <c r="G60" s="324"/>
      <c r="H60" s="324"/>
      <c r="I60" s="325"/>
      <c r="J60" s="324"/>
      <c r="K60" s="324"/>
      <c r="L60" s="324"/>
      <c r="M60" s="324"/>
    </row>
    <row r="61" ht="8.25" customHeight="1"/>
    <row r="62" spans="2:13" ht="16.5">
      <c r="B62" s="573" t="s">
        <v>150</v>
      </c>
      <c r="C62" s="574"/>
      <c r="D62" s="383"/>
      <c r="E62" s="581" t="s">
        <v>148</v>
      </c>
      <c r="F62" s="582"/>
      <c r="G62" s="583"/>
      <c r="H62" s="581" t="s">
        <v>149</v>
      </c>
      <c r="I62" s="582"/>
      <c r="J62" s="583"/>
      <c r="K62" s="581" t="s">
        <v>38</v>
      </c>
      <c r="L62" s="582"/>
      <c r="M62" s="583"/>
    </row>
    <row r="63" spans="2:13" ht="16.5">
      <c r="B63" s="575"/>
      <c r="C63" s="576"/>
      <c r="D63" s="384"/>
      <c r="E63" s="327" t="s">
        <v>109</v>
      </c>
      <c r="F63" s="328" t="s">
        <v>110</v>
      </c>
      <c r="G63" s="329" t="s">
        <v>38</v>
      </c>
      <c r="H63" s="330" t="s">
        <v>109</v>
      </c>
      <c r="I63" s="328" t="s">
        <v>110</v>
      </c>
      <c r="J63" s="329" t="s">
        <v>38</v>
      </c>
      <c r="K63" s="330" t="s">
        <v>109</v>
      </c>
      <c r="L63" s="328" t="s">
        <v>110</v>
      </c>
      <c r="M63" s="329" t="s">
        <v>38</v>
      </c>
    </row>
    <row r="64" spans="2:13" ht="9.75" customHeight="1">
      <c r="B64" s="331"/>
      <c r="C64" s="332"/>
      <c r="D64" s="335"/>
      <c r="E64" s="370"/>
      <c r="F64" s="333"/>
      <c r="G64" s="334"/>
      <c r="H64" s="331"/>
      <c r="I64" s="333"/>
      <c r="J64" s="334"/>
      <c r="K64" s="331"/>
      <c r="L64" s="335"/>
      <c r="M64" s="334"/>
    </row>
    <row r="65" spans="2:16" ht="15.75" hidden="1">
      <c r="B65" s="337">
        <v>2013</v>
      </c>
      <c r="C65" s="338"/>
      <c r="D65" s="385"/>
      <c r="E65" s="339">
        <f aca="true" t="shared" si="5" ref="E65:F92">+E15*$M$54</f>
        <v>0</v>
      </c>
      <c r="F65" s="340">
        <f t="shared" si="5"/>
        <v>0</v>
      </c>
      <c r="G65" s="341">
        <f aca="true" t="shared" si="6" ref="G65:G91">+F65+E65</f>
        <v>0</v>
      </c>
      <c r="H65" s="342">
        <f aca="true" t="shared" si="7" ref="H65:I92">+H15*$M$54</f>
        <v>0</v>
      </c>
      <c r="I65" s="343">
        <f t="shared" si="7"/>
        <v>0</v>
      </c>
      <c r="J65" s="344">
        <f>+H65+I65</f>
        <v>0</v>
      </c>
      <c r="K65" s="342">
        <f>+E65+H65</f>
        <v>0</v>
      </c>
      <c r="L65" s="343">
        <f>+F65+I65</f>
        <v>0</v>
      </c>
      <c r="M65" s="344">
        <f>+K65+L65</f>
        <v>0</v>
      </c>
      <c r="P65" s="346"/>
    </row>
    <row r="66" spans="2:16" ht="15.75">
      <c r="B66" s="337">
        <v>2014</v>
      </c>
      <c r="C66" s="382" t="s">
        <v>287</v>
      </c>
      <c r="D66" s="386" t="str">
        <f>+D16</f>
        <v>a/</v>
      </c>
      <c r="E66" s="347">
        <f>+E16*$M$54</f>
        <v>5650.08041628</v>
      </c>
      <c r="F66" s="343">
        <f t="shared" si="5"/>
        <v>236.55507312</v>
      </c>
      <c r="G66" s="344">
        <f>+F66+E66</f>
        <v>5886.6354894</v>
      </c>
      <c r="H66" s="342">
        <f t="shared" si="7"/>
        <v>132132.72910068012</v>
      </c>
      <c r="I66" s="343">
        <f t="shared" si="7"/>
        <v>12713.603274959998</v>
      </c>
      <c r="J66" s="344">
        <f aca="true" t="shared" si="8" ref="J66:J91">+H66+I66</f>
        <v>144846.3323756401</v>
      </c>
      <c r="K66" s="342">
        <f>+E66+H66</f>
        <v>137782.80951696011</v>
      </c>
      <c r="L66" s="343">
        <f>+F66+I66</f>
        <v>12950.158348079998</v>
      </c>
      <c r="M66" s="344">
        <f>+K66+L66</f>
        <v>150732.96786504012</v>
      </c>
      <c r="P66" s="346"/>
    </row>
    <row r="67" spans="2:16" ht="15.75">
      <c r="B67" s="337">
        <v>2015</v>
      </c>
      <c r="C67" s="338"/>
      <c r="D67" s="385"/>
      <c r="E67" s="347">
        <f t="shared" si="5"/>
        <v>16938.69499668</v>
      </c>
      <c r="F67" s="343">
        <f t="shared" si="5"/>
        <v>1763.1128899200003</v>
      </c>
      <c r="G67" s="344">
        <f>+F67+E67</f>
        <v>18701.8078866</v>
      </c>
      <c r="H67" s="342">
        <f t="shared" si="7"/>
        <v>318952.72722288116</v>
      </c>
      <c r="I67" s="343">
        <f t="shared" si="7"/>
        <v>72294.95377811983</v>
      </c>
      <c r="J67" s="344">
        <f t="shared" si="8"/>
        <v>391247.681001001</v>
      </c>
      <c r="K67" s="342">
        <f aca="true" t="shared" si="9" ref="K67:L92">+E67+H67</f>
        <v>335891.4222195612</v>
      </c>
      <c r="L67" s="343">
        <f t="shared" si="9"/>
        <v>74058.06666803983</v>
      </c>
      <c r="M67" s="344">
        <f aca="true" t="shared" si="10" ref="M67:M91">+K67+L67</f>
        <v>409949.488887601</v>
      </c>
      <c r="P67" s="346"/>
    </row>
    <row r="68" spans="2:16" ht="15.75">
      <c r="B68" s="337">
        <v>2016</v>
      </c>
      <c r="C68" s="338"/>
      <c r="D68" s="385"/>
      <c r="E68" s="347">
        <f t="shared" si="5"/>
        <v>15724.59750696</v>
      </c>
      <c r="F68" s="343">
        <f t="shared" si="5"/>
        <v>2697.79138392</v>
      </c>
      <c r="G68" s="344">
        <f>+F68+E68</f>
        <v>18422.38889088</v>
      </c>
      <c r="H68" s="342">
        <f t="shared" si="7"/>
        <v>359497.96930188156</v>
      </c>
      <c r="I68" s="343">
        <f t="shared" si="7"/>
        <v>49521.467626559934</v>
      </c>
      <c r="J68" s="344">
        <f t="shared" si="8"/>
        <v>409019.4369284415</v>
      </c>
      <c r="K68" s="342">
        <f t="shared" si="9"/>
        <v>375222.56680884154</v>
      </c>
      <c r="L68" s="343">
        <f t="shared" si="9"/>
        <v>52219.25901047993</v>
      </c>
      <c r="M68" s="344">
        <f t="shared" si="10"/>
        <v>427441.82581932144</v>
      </c>
      <c r="P68" s="346"/>
    </row>
    <row r="69" spans="2:16" ht="15.75">
      <c r="B69" s="337">
        <v>2017</v>
      </c>
      <c r="C69" s="338"/>
      <c r="D69" s="385"/>
      <c r="E69" s="347">
        <f t="shared" si="5"/>
        <v>14536.943221680001</v>
      </c>
      <c r="F69" s="343">
        <f t="shared" si="5"/>
        <v>3653.3508119999997</v>
      </c>
      <c r="G69" s="344">
        <f t="shared" si="6"/>
        <v>18190.294033680002</v>
      </c>
      <c r="H69" s="342">
        <f t="shared" si="7"/>
        <v>221253.2593777203</v>
      </c>
      <c r="I69" s="343">
        <f t="shared" si="7"/>
        <v>37532.109328680046</v>
      </c>
      <c r="J69" s="344">
        <f t="shared" si="8"/>
        <v>258785.36870640033</v>
      </c>
      <c r="K69" s="342">
        <f t="shared" si="9"/>
        <v>235790.2025994003</v>
      </c>
      <c r="L69" s="343">
        <f t="shared" si="9"/>
        <v>41185.46014068004</v>
      </c>
      <c r="M69" s="344">
        <f t="shared" si="10"/>
        <v>276975.6627400803</v>
      </c>
      <c r="P69" s="346"/>
    </row>
    <row r="70" spans="2:16" ht="15.75">
      <c r="B70" s="337">
        <v>2018</v>
      </c>
      <c r="C70" s="338"/>
      <c r="D70" s="385"/>
      <c r="E70" s="347">
        <f t="shared" si="5"/>
        <v>13345.29372516</v>
      </c>
      <c r="F70" s="343">
        <f t="shared" si="5"/>
        <v>3431.12985012</v>
      </c>
      <c r="G70" s="344">
        <f t="shared" si="6"/>
        <v>16776.42357528</v>
      </c>
      <c r="H70" s="342">
        <f t="shared" si="7"/>
        <v>202387.99076364018</v>
      </c>
      <c r="I70" s="343">
        <f t="shared" si="7"/>
        <v>27998.249035199995</v>
      </c>
      <c r="J70" s="344">
        <f t="shared" si="8"/>
        <v>230386.23979884016</v>
      </c>
      <c r="K70" s="342">
        <f t="shared" si="9"/>
        <v>215733.2844888002</v>
      </c>
      <c r="L70" s="343">
        <f t="shared" si="9"/>
        <v>31429.378885319995</v>
      </c>
      <c r="M70" s="344">
        <f t="shared" si="10"/>
        <v>247162.6633741202</v>
      </c>
      <c r="P70" s="346"/>
    </row>
    <row r="71" spans="2:16" ht="15.75">
      <c r="B71" s="337">
        <v>2019</v>
      </c>
      <c r="C71" s="338"/>
      <c r="D71" s="385"/>
      <c r="E71" s="347">
        <f t="shared" si="5"/>
        <v>12171.469215239998</v>
      </c>
      <c r="F71" s="343">
        <f t="shared" si="5"/>
        <v>2960.5072576800003</v>
      </c>
      <c r="G71" s="344">
        <f t="shared" si="6"/>
        <v>15131.97647292</v>
      </c>
      <c r="H71" s="342">
        <f t="shared" si="7"/>
        <v>110359.8514082401</v>
      </c>
      <c r="I71" s="343">
        <f t="shared" si="7"/>
        <v>21659.172726000004</v>
      </c>
      <c r="J71" s="344">
        <f t="shared" si="8"/>
        <v>132019.0241342401</v>
      </c>
      <c r="K71" s="342">
        <f t="shared" si="9"/>
        <v>122531.32062348009</v>
      </c>
      <c r="L71" s="343">
        <f t="shared" si="9"/>
        <v>24619.679983680006</v>
      </c>
      <c r="M71" s="344">
        <f t="shared" si="10"/>
        <v>147151.0006071601</v>
      </c>
      <c r="P71" s="346"/>
    </row>
    <row r="72" spans="2:16" ht="15.75">
      <c r="B72" s="337">
        <v>2020</v>
      </c>
      <c r="C72" s="338"/>
      <c r="D72" s="385"/>
      <c r="E72" s="347">
        <f t="shared" si="5"/>
        <v>10970.80092996</v>
      </c>
      <c r="F72" s="343">
        <f t="shared" si="5"/>
        <v>2535.65909664</v>
      </c>
      <c r="G72" s="344">
        <f t="shared" si="6"/>
        <v>13506.4600266</v>
      </c>
      <c r="H72" s="342">
        <f t="shared" si="7"/>
        <v>109168.58429196</v>
      </c>
      <c r="I72" s="343">
        <f t="shared" si="7"/>
        <v>18632.499776279998</v>
      </c>
      <c r="J72" s="344">
        <f t="shared" si="8"/>
        <v>127801.08406823999</v>
      </c>
      <c r="K72" s="342">
        <f t="shared" si="9"/>
        <v>120139.38522191999</v>
      </c>
      <c r="L72" s="343">
        <f t="shared" si="9"/>
        <v>21168.158872919998</v>
      </c>
      <c r="M72" s="344">
        <f t="shared" si="10"/>
        <v>141307.54409483998</v>
      </c>
      <c r="P72" s="346"/>
    </row>
    <row r="73" spans="2:16" ht="15.75">
      <c r="B73" s="337">
        <v>2021</v>
      </c>
      <c r="C73" s="338"/>
      <c r="D73" s="385"/>
      <c r="E73" s="347">
        <f t="shared" si="5"/>
        <v>9783.96230436</v>
      </c>
      <c r="F73" s="343">
        <f t="shared" si="5"/>
        <v>2144.9444307599997</v>
      </c>
      <c r="G73" s="344">
        <f t="shared" si="6"/>
        <v>11928.90673512</v>
      </c>
      <c r="H73" s="342">
        <f t="shared" si="7"/>
        <v>110312.69451408</v>
      </c>
      <c r="I73" s="343">
        <f t="shared" si="7"/>
        <v>15563.995376880004</v>
      </c>
      <c r="J73" s="344">
        <f t="shared" si="8"/>
        <v>125876.68989096</v>
      </c>
      <c r="K73" s="342">
        <f t="shared" si="9"/>
        <v>120096.65681844</v>
      </c>
      <c r="L73" s="343">
        <f t="shared" si="9"/>
        <v>17708.939807640003</v>
      </c>
      <c r="M73" s="344">
        <f t="shared" si="10"/>
        <v>137805.59662608</v>
      </c>
      <c r="P73" s="346"/>
    </row>
    <row r="74" spans="2:16" ht="15.75">
      <c r="B74" s="337">
        <v>2022</v>
      </c>
      <c r="C74" s="338"/>
      <c r="D74" s="385"/>
      <c r="E74" s="347">
        <f t="shared" si="5"/>
        <v>8607.32431224</v>
      </c>
      <c r="F74" s="343">
        <f t="shared" si="5"/>
        <v>1803.64253472</v>
      </c>
      <c r="G74" s="344">
        <f t="shared" si="6"/>
        <v>10410.96684696</v>
      </c>
      <c r="H74" s="342">
        <f t="shared" si="7"/>
        <v>109943.80100040001</v>
      </c>
      <c r="I74" s="343">
        <f t="shared" si="7"/>
        <v>12502.660014120007</v>
      </c>
      <c r="J74" s="344">
        <f t="shared" si="8"/>
        <v>122446.46101452001</v>
      </c>
      <c r="K74" s="342">
        <f t="shared" si="9"/>
        <v>118551.12531264001</v>
      </c>
      <c r="L74" s="343">
        <f t="shared" si="9"/>
        <v>14306.302548840007</v>
      </c>
      <c r="M74" s="344">
        <f t="shared" si="10"/>
        <v>132857.42786148</v>
      </c>
      <c r="P74" s="346"/>
    </row>
    <row r="75" spans="2:16" ht="15.75">
      <c r="B75" s="337">
        <v>2023</v>
      </c>
      <c r="C75" s="338"/>
      <c r="D75" s="385"/>
      <c r="E75" s="347">
        <f t="shared" si="5"/>
        <v>7405.41110772</v>
      </c>
      <c r="F75" s="343">
        <f t="shared" si="5"/>
        <v>1503.2110767599997</v>
      </c>
      <c r="G75" s="344">
        <f t="shared" si="6"/>
        <v>8908.622184479998</v>
      </c>
      <c r="H75" s="342">
        <f t="shared" si="7"/>
        <v>110171.21917548002</v>
      </c>
      <c r="I75" s="343">
        <f t="shared" si="7"/>
        <v>9369.58616207999</v>
      </c>
      <c r="J75" s="344">
        <f t="shared" si="8"/>
        <v>119540.80533756</v>
      </c>
      <c r="K75" s="342">
        <f t="shared" si="9"/>
        <v>117576.63028320001</v>
      </c>
      <c r="L75" s="343">
        <f t="shared" si="9"/>
        <v>10872.79723883999</v>
      </c>
      <c r="M75" s="344">
        <f t="shared" si="10"/>
        <v>128449.42752204</v>
      </c>
      <c r="P75" s="346"/>
    </row>
    <row r="76" spans="2:16" ht="15.75">
      <c r="B76" s="337">
        <v>2024</v>
      </c>
      <c r="C76" s="338"/>
      <c r="D76" s="385"/>
      <c r="E76" s="347">
        <f t="shared" si="5"/>
        <v>6521.38868328</v>
      </c>
      <c r="F76" s="343">
        <f t="shared" si="5"/>
        <v>1246.10831472</v>
      </c>
      <c r="G76" s="344">
        <f t="shared" si="6"/>
        <v>7767.496998</v>
      </c>
      <c r="H76" s="342">
        <f t="shared" si="7"/>
        <v>79665.79449623999</v>
      </c>
      <c r="I76" s="343">
        <f t="shared" si="7"/>
        <v>6221.9841456</v>
      </c>
      <c r="J76" s="344">
        <f t="shared" si="8"/>
        <v>85887.77864183999</v>
      </c>
      <c r="K76" s="342">
        <f t="shared" si="9"/>
        <v>86187.18317952</v>
      </c>
      <c r="L76" s="343">
        <f t="shared" si="9"/>
        <v>7468.09246032</v>
      </c>
      <c r="M76" s="344">
        <f t="shared" si="10"/>
        <v>93655.27563984</v>
      </c>
      <c r="P76" s="346"/>
    </row>
    <row r="77" spans="2:16" ht="15.75">
      <c r="B77" s="337">
        <v>2025</v>
      </c>
      <c r="C77" s="338"/>
      <c r="D77" s="385"/>
      <c r="E77" s="347">
        <f t="shared" si="5"/>
        <v>6521.38868328</v>
      </c>
      <c r="F77" s="343">
        <f t="shared" si="5"/>
        <v>1006.9300240799998</v>
      </c>
      <c r="G77" s="344">
        <f t="shared" si="6"/>
        <v>7528.31870736</v>
      </c>
      <c r="H77" s="342">
        <f t="shared" si="7"/>
        <v>42222.715387560005</v>
      </c>
      <c r="I77" s="343">
        <f t="shared" si="7"/>
        <v>3474.1169719199997</v>
      </c>
      <c r="J77" s="344">
        <f t="shared" si="8"/>
        <v>45696.83235948</v>
      </c>
      <c r="K77" s="342">
        <f t="shared" si="9"/>
        <v>48744.10407084</v>
      </c>
      <c r="L77" s="343">
        <f t="shared" si="9"/>
        <v>4481.046995999999</v>
      </c>
      <c r="M77" s="344">
        <f t="shared" si="10"/>
        <v>53225.15106684</v>
      </c>
      <c r="P77" s="346"/>
    </row>
    <row r="78" spans="2:16" ht="15.75">
      <c r="B78" s="337">
        <v>2026</v>
      </c>
      <c r="C78" s="338"/>
      <c r="D78" s="385"/>
      <c r="E78" s="347">
        <f t="shared" si="5"/>
        <v>6521.38868328</v>
      </c>
      <c r="F78" s="343">
        <f t="shared" si="5"/>
        <v>770.9076284399999</v>
      </c>
      <c r="G78" s="344">
        <f t="shared" si="6"/>
        <v>7292.29631172</v>
      </c>
      <c r="H78" s="342">
        <f t="shared" si="7"/>
        <v>14107.003752479995</v>
      </c>
      <c r="I78" s="343">
        <f t="shared" si="7"/>
        <v>2374.3607464799993</v>
      </c>
      <c r="J78" s="344">
        <f t="shared" si="8"/>
        <v>16481.364498959996</v>
      </c>
      <c r="K78" s="342">
        <f t="shared" si="9"/>
        <v>20628.392435759997</v>
      </c>
      <c r="L78" s="343">
        <f t="shared" si="9"/>
        <v>3145.268374919999</v>
      </c>
      <c r="M78" s="344">
        <f t="shared" si="10"/>
        <v>23773.660810679998</v>
      </c>
      <c r="P78" s="346"/>
    </row>
    <row r="79" spans="2:16" ht="15.75">
      <c r="B79" s="337">
        <v>2027</v>
      </c>
      <c r="C79" s="338"/>
      <c r="D79" s="385"/>
      <c r="E79" s="347">
        <f t="shared" si="5"/>
        <v>6521.38868328</v>
      </c>
      <c r="F79" s="343">
        <f t="shared" si="5"/>
        <v>533.8551602399999</v>
      </c>
      <c r="G79" s="344">
        <f t="shared" si="6"/>
        <v>7055.24384352</v>
      </c>
      <c r="H79" s="342">
        <f t="shared" si="7"/>
        <v>6585.425458439999</v>
      </c>
      <c r="I79" s="343">
        <f t="shared" si="7"/>
        <v>1980.5177174399994</v>
      </c>
      <c r="J79" s="344">
        <f t="shared" si="8"/>
        <v>8565.943175879998</v>
      </c>
      <c r="K79" s="342">
        <f t="shared" si="9"/>
        <v>13106.814141719999</v>
      </c>
      <c r="L79" s="343">
        <f t="shared" si="9"/>
        <v>2514.3728776799994</v>
      </c>
      <c r="M79" s="344">
        <f t="shared" si="10"/>
        <v>15621.187019399998</v>
      </c>
      <c r="P79" s="346"/>
    </row>
    <row r="80" spans="2:16" ht="15.75">
      <c r="B80" s="337">
        <v>2028</v>
      </c>
      <c r="C80" s="338"/>
      <c r="D80" s="385"/>
      <c r="E80" s="347">
        <f t="shared" si="5"/>
        <v>6521.38868328</v>
      </c>
      <c r="F80" s="343">
        <f t="shared" si="5"/>
        <v>296.98277688</v>
      </c>
      <c r="G80" s="344">
        <f t="shared" si="6"/>
        <v>6818.3714601599995</v>
      </c>
      <c r="H80" s="342">
        <f t="shared" si="7"/>
        <v>6437.28770376</v>
      </c>
      <c r="I80" s="343">
        <f t="shared" si="7"/>
        <v>1728.3511655999994</v>
      </c>
      <c r="J80" s="344">
        <f t="shared" si="8"/>
        <v>8165.638869359999</v>
      </c>
      <c r="K80" s="342">
        <f t="shared" si="9"/>
        <v>12958.67638704</v>
      </c>
      <c r="L80" s="343">
        <f t="shared" si="9"/>
        <v>2025.3339424799995</v>
      </c>
      <c r="M80" s="344">
        <f t="shared" si="10"/>
        <v>14984.010329519999</v>
      </c>
      <c r="P80" s="346"/>
    </row>
    <row r="81" spans="2:16" ht="15.75">
      <c r="B81" s="337">
        <v>2029</v>
      </c>
      <c r="C81" s="338"/>
      <c r="D81" s="385"/>
      <c r="E81" s="347">
        <f t="shared" si="5"/>
        <v>3260.69382108</v>
      </c>
      <c r="F81" s="343">
        <f t="shared" si="5"/>
        <v>59.63575847999999</v>
      </c>
      <c r="G81" s="344">
        <f>+F81+E81</f>
        <v>3320.3295795599997</v>
      </c>
      <c r="H81" s="342">
        <f t="shared" si="7"/>
        <v>7102.877802</v>
      </c>
      <c r="I81" s="343">
        <f t="shared" si="7"/>
        <v>1468.12125504</v>
      </c>
      <c r="J81" s="344">
        <f t="shared" si="8"/>
        <v>8570.99905704</v>
      </c>
      <c r="K81" s="342">
        <f t="shared" si="9"/>
        <v>10363.571623079999</v>
      </c>
      <c r="L81" s="343">
        <f t="shared" si="9"/>
        <v>1527.75701352</v>
      </c>
      <c r="M81" s="344">
        <f t="shared" si="10"/>
        <v>11891.3286366</v>
      </c>
      <c r="P81" s="346"/>
    </row>
    <row r="82" spans="2:16" ht="15.75">
      <c r="B82" s="337">
        <v>2030</v>
      </c>
      <c r="C82" s="338"/>
      <c r="D82" s="385"/>
      <c r="E82" s="339">
        <f t="shared" si="5"/>
        <v>0</v>
      </c>
      <c r="F82" s="340">
        <f t="shared" si="5"/>
        <v>0</v>
      </c>
      <c r="G82" s="341">
        <f t="shared" si="6"/>
        <v>0</v>
      </c>
      <c r="H82" s="342">
        <f t="shared" si="7"/>
        <v>7930.160892720005</v>
      </c>
      <c r="I82" s="343">
        <f t="shared" si="7"/>
        <v>1181.7065691600005</v>
      </c>
      <c r="J82" s="344">
        <f t="shared" si="8"/>
        <v>9111.867461880005</v>
      </c>
      <c r="K82" s="342">
        <f t="shared" si="9"/>
        <v>7930.160892720005</v>
      </c>
      <c r="L82" s="343">
        <f t="shared" si="9"/>
        <v>1181.7065691600005</v>
      </c>
      <c r="M82" s="344">
        <f t="shared" si="10"/>
        <v>9111.867461880005</v>
      </c>
      <c r="P82" s="346"/>
    </row>
    <row r="83" spans="2:16" ht="15.75">
      <c r="B83" s="337">
        <v>2031</v>
      </c>
      <c r="C83" s="338"/>
      <c r="D83" s="385"/>
      <c r="E83" s="339">
        <f t="shared" si="5"/>
        <v>0</v>
      </c>
      <c r="F83" s="340">
        <f t="shared" si="5"/>
        <v>0</v>
      </c>
      <c r="G83" s="341">
        <f t="shared" si="6"/>
        <v>0</v>
      </c>
      <c r="H83" s="342">
        <f t="shared" si="7"/>
        <v>8912.958044399998</v>
      </c>
      <c r="I83" s="343">
        <f t="shared" si="7"/>
        <v>862.2995424</v>
      </c>
      <c r="J83" s="344">
        <f t="shared" si="8"/>
        <v>9775.257586799999</v>
      </c>
      <c r="K83" s="342">
        <f t="shared" si="9"/>
        <v>8912.958044399998</v>
      </c>
      <c r="L83" s="343">
        <f t="shared" si="9"/>
        <v>862.2995424</v>
      </c>
      <c r="M83" s="344">
        <f t="shared" si="10"/>
        <v>9775.257586799999</v>
      </c>
      <c r="P83" s="346"/>
    </row>
    <row r="84" spans="2:16" ht="15.75">
      <c r="B84" s="337">
        <v>2032</v>
      </c>
      <c r="C84" s="338"/>
      <c r="D84" s="385"/>
      <c r="E84" s="339">
        <f t="shared" si="5"/>
        <v>0</v>
      </c>
      <c r="F84" s="340">
        <f t="shared" si="5"/>
        <v>0</v>
      </c>
      <c r="G84" s="341">
        <f t="shared" si="6"/>
        <v>0</v>
      </c>
      <c r="H84" s="342">
        <f t="shared" si="7"/>
        <v>8198.329083</v>
      </c>
      <c r="I84" s="343">
        <f t="shared" si="7"/>
        <v>635.0950572000002</v>
      </c>
      <c r="J84" s="344">
        <f t="shared" si="8"/>
        <v>8833.4241402</v>
      </c>
      <c r="K84" s="342">
        <f t="shared" si="9"/>
        <v>8198.329083</v>
      </c>
      <c r="L84" s="343">
        <f t="shared" si="9"/>
        <v>635.0950572000002</v>
      </c>
      <c r="M84" s="344">
        <f t="shared" si="10"/>
        <v>8833.4241402</v>
      </c>
      <c r="P84" s="346"/>
    </row>
    <row r="85" spans="2:16" ht="15.75">
      <c r="B85" s="337">
        <v>2033</v>
      </c>
      <c r="C85" s="338"/>
      <c r="D85" s="385"/>
      <c r="E85" s="339">
        <f t="shared" si="5"/>
        <v>0</v>
      </c>
      <c r="F85" s="340">
        <f t="shared" si="5"/>
        <v>0</v>
      </c>
      <c r="G85" s="341">
        <f t="shared" si="6"/>
        <v>0</v>
      </c>
      <c r="H85" s="342">
        <f t="shared" si="7"/>
        <v>4863.74474868</v>
      </c>
      <c r="I85" s="343">
        <f t="shared" si="7"/>
        <v>260.1131316</v>
      </c>
      <c r="J85" s="344">
        <f t="shared" si="8"/>
        <v>5123.85788028</v>
      </c>
      <c r="K85" s="342">
        <f t="shared" si="9"/>
        <v>4863.74474868</v>
      </c>
      <c r="L85" s="343">
        <f t="shared" si="9"/>
        <v>260.1131316</v>
      </c>
      <c r="M85" s="344">
        <f t="shared" si="10"/>
        <v>5123.85788028</v>
      </c>
      <c r="P85" s="346"/>
    </row>
    <row r="86" spans="2:16" ht="15.75">
      <c r="B86" s="337">
        <v>2034</v>
      </c>
      <c r="C86" s="338"/>
      <c r="D86" s="385"/>
      <c r="E86" s="339">
        <f t="shared" si="5"/>
        <v>0</v>
      </c>
      <c r="F86" s="340">
        <f t="shared" si="5"/>
        <v>0</v>
      </c>
      <c r="G86" s="341">
        <f t="shared" si="6"/>
        <v>0</v>
      </c>
      <c r="H86" s="342">
        <f t="shared" si="7"/>
        <v>1745.9317492799998</v>
      </c>
      <c r="I86" s="343">
        <f t="shared" si="7"/>
        <v>178.5603222</v>
      </c>
      <c r="J86" s="344">
        <f t="shared" si="8"/>
        <v>1924.4920714799998</v>
      </c>
      <c r="K86" s="342">
        <f t="shared" si="9"/>
        <v>1745.9317492799998</v>
      </c>
      <c r="L86" s="343">
        <f t="shared" si="9"/>
        <v>178.5603222</v>
      </c>
      <c r="M86" s="344">
        <f t="shared" si="10"/>
        <v>1924.4920714799998</v>
      </c>
      <c r="P86" s="346"/>
    </row>
    <row r="87" spans="2:16" ht="15.75">
      <c r="B87" s="337">
        <v>2035</v>
      </c>
      <c r="C87" s="338"/>
      <c r="D87" s="385"/>
      <c r="E87" s="339">
        <f t="shared" si="5"/>
        <v>0</v>
      </c>
      <c r="F87" s="340">
        <f t="shared" si="5"/>
        <v>0</v>
      </c>
      <c r="G87" s="341">
        <f t="shared" si="6"/>
        <v>0</v>
      </c>
      <c r="H87" s="342">
        <f t="shared" si="7"/>
        <v>1745.9317492799998</v>
      </c>
      <c r="I87" s="343">
        <f t="shared" si="7"/>
        <v>135.17109672</v>
      </c>
      <c r="J87" s="344">
        <f t="shared" si="8"/>
        <v>1881.1028459999998</v>
      </c>
      <c r="K87" s="342">
        <f t="shared" si="9"/>
        <v>1745.9317492799998</v>
      </c>
      <c r="L87" s="343">
        <f t="shared" si="9"/>
        <v>135.17109672</v>
      </c>
      <c r="M87" s="344">
        <f t="shared" si="10"/>
        <v>1881.1028459999998</v>
      </c>
      <c r="P87" s="346"/>
    </row>
    <row r="88" spans="2:16" ht="15.75">
      <c r="B88" s="337">
        <v>2036</v>
      </c>
      <c r="C88" s="338"/>
      <c r="D88" s="385"/>
      <c r="E88" s="339">
        <f t="shared" si="5"/>
        <v>0</v>
      </c>
      <c r="F88" s="340">
        <f t="shared" si="5"/>
        <v>0</v>
      </c>
      <c r="G88" s="341">
        <f t="shared" si="6"/>
        <v>0</v>
      </c>
      <c r="H88" s="342">
        <f t="shared" si="7"/>
        <v>1322.4078061200003</v>
      </c>
      <c r="I88" s="343">
        <f t="shared" si="7"/>
        <v>91.78204476</v>
      </c>
      <c r="J88" s="344">
        <f t="shared" si="8"/>
        <v>1414.1898508800002</v>
      </c>
      <c r="K88" s="342">
        <f t="shared" si="9"/>
        <v>1322.4078061200003</v>
      </c>
      <c r="L88" s="343">
        <f t="shared" si="9"/>
        <v>91.78204476</v>
      </c>
      <c r="M88" s="344">
        <f t="shared" si="10"/>
        <v>1414.1898508800002</v>
      </c>
      <c r="P88" s="346"/>
    </row>
    <row r="89" spans="2:16" ht="15.75">
      <c r="B89" s="337">
        <v>2037</v>
      </c>
      <c r="C89" s="338"/>
      <c r="D89" s="385"/>
      <c r="E89" s="339">
        <f t="shared" si="5"/>
        <v>0</v>
      </c>
      <c r="F89" s="340">
        <f t="shared" si="5"/>
        <v>0</v>
      </c>
      <c r="G89" s="341">
        <f t="shared" si="6"/>
        <v>0</v>
      </c>
      <c r="H89" s="342">
        <f t="shared" si="7"/>
        <v>898.88270616</v>
      </c>
      <c r="I89" s="343">
        <f t="shared" si="7"/>
        <v>67.41616392</v>
      </c>
      <c r="J89" s="344">
        <f t="shared" si="8"/>
        <v>966.29887008</v>
      </c>
      <c r="K89" s="342">
        <f t="shared" si="9"/>
        <v>898.88270616</v>
      </c>
      <c r="L89" s="343">
        <f t="shared" si="9"/>
        <v>67.41616392</v>
      </c>
      <c r="M89" s="344">
        <f t="shared" si="10"/>
        <v>966.29887008</v>
      </c>
      <c r="P89" s="346"/>
    </row>
    <row r="90" spans="2:16" ht="15.75">
      <c r="B90" s="337">
        <v>2038</v>
      </c>
      <c r="C90" s="338"/>
      <c r="D90" s="385"/>
      <c r="E90" s="339">
        <f t="shared" si="5"/>
        <v>0</v>
      </c>
      <c r="F90" s="340">
        <f t="shared" si="5"/>
        <v>0</v>
      </c>
      <c r="G90" s="341">
        <f t="shared" si="6"/>
        <v>0</v>
      </c>
      <c r="H90" s="342">
        <f t="shared" si="7"/>
        <v>898.88270616</v>
      </c>
      <c r="I90" s="343">
        <f t="shared" si="7"/>
        <v>49.43853755999999</v>
      </c>
      <c r="J90" s="344">
        <f t="shared" si="8"/>
        <v>948.32124372</v>
      </c>
      <c r="K90" s="342">
        <f t="shared" si="9"/>
        <v>898.88270616</v>
      </c>
      <c r="L90" s="343">
        <f t="shared" si="9"/>
        <v>49.43853755999999</v>
      </c>
      <c r="M90" s="344">
        <f t="shared" si="10"/>
        <v>948.32124372</v>
      </c>
      <c r="P90" s="346"/>
    </row>
    <row r="91" spans="2:16" ht="15.75">
      <c r="B91" s="337">
        <v>2039</v>
      </c>
      <c r="C91" s="338"/>
      <c r="D91" s="385"/>
      <c r="E91" s="339">
        <f t="shared" si="5"/>
        <v>0</v>
      </c>
      <c r="F91" s="340">
        <f t="shared" si="5"/>
        <v>0</v>
      </c>
      <c r="G91" s="341">
        <f t="shared" si="6"/>
        <v>0</v>
      </c>
      <c r="H91" s="342">
        <f t="shared" si="7"/>
        <v>898.88270616</v>
      </c>
      <c r="I91" s="343">
        <f t="shared" si="7"/>
        <v>31.460911199999995</v>
      </c>
      <c r="J91" s="344">
        <f t="shared" si="8"/>
        <v>930.3436173599999</v>
      </c>
      <c r="K91" s="342">
        <f t="shared" si="9"/>
        <v>898.88270616</v>
      </c>
      <c r="L91" s="343">
        <f t="shared" si="9"/>
        <v>31.460911199999995</v>
      </c>
      <c r="M91" s="344">
        <f t="shared" si="10"/>
        <v>930.3436173599999</v>
      </c>
      <c r="P91" s="346"/>
    </row>
    <row r="92" spans="2:16" ht="15.75">
      <c r="B92" s="337">
        <v>2040</v>
      </c>
      <c r="C92" s="338"/>
      <c r="D92" s="385"/>
      <c r="E92" s="339">
        <f t="shared" si="5"/>
        <v>0</v>
      </c>
      <c r="F92" s="340">
        <f t="shared" si="5"/>
        <v>0</v>
      </c>
      <c r="G92" s="341">
        <f>+F92+E92</f>
        <v>0</v>
      </c>
      <c r="H92" s="342">
        <f t="shared" si="7"/>
        <v>898.8823302</v>
      </c>
      <c r="I92" s="343">
        <f t="shared" si="7"/>
        <v>13.48319808</v>
      </c>
      <c r="J92" s="344">
        <f>+H92+I92</f>
        <v>912.3655282799999</v>
      </c>
      <c r="K92" s="342">
        <f t="shared" si="9"/>
        <v>898.8823302</v>
      </c>
      <c r="L92" s="343">
        <f t="shared" si="9"/>
        <v>13.48319808</v>
      </c>
      <c r="M92" s="344">
        <f>+K92+L92</f>
        <v>912.3655282799999</v>
      </c>
      <c r="P92" s="346"/>
    </row>
    <row r="93" spans="2:16" ht="8.25" customHeight="1">
      <c r="B93" s="348"/>
      <c r="C93" s="349"/>
      <c r="D93" s="387"/>
      <c r="E93" s="350"/>
      <c r="F93" s="351"/>
      <c r="G93" s="352"/>
      <c r="H93" s="354"/>
      <c r="I93" s="351"/>
      <c r="J93" s="352"/>
      <c r="K93" s="354"/>
      <c r="L93" s="355"/>
      <c r="M93" s="352"/>
      <c r="P93" s="346"/>
    </row>
    <row r="94" spans="2:16" ht="15" customHeight="1">
      <c r="B94" s="584" t="s">
        <v>16</v>
      </c>
      <c r="C94" s="577"/>
      <c r="D94" s="376"/>
      <c r="E94" s="586">
        <f>SUM(E65:E92)</f>
        <v>151002.21497376</v>
      </c>
      <c r="F94" s="596">
        <f>SUM(F65:F92)</f>
        <v>26644.324068479997</v>
      </c>
      <c r="G94" s="579">
        <f aca="true" t="shared" si="11" ref="G94:L94">SUM(G65:G92)</f>
        <v>177646.53904224</v>
      </c>
      <c r="H94" s="584">
        <f>SUM(H65:H92)</f>
        <v>1978616.9252796036</v>
      </c>
      <c r="I94" s="592">
        <f t="shared" si="11"/>
        <v>298542.27567575977</v>
      </c>
      <c r="J94" s="579">
        <f t="shared" si="11"/>
        <v>2277159.200955363</v>
      </c>
      <c r="K94" s="584">
        <f>SUM(K65:K92)</f>
        <v>2129619.1402533636</v>
      </c>
      <c r="L94" s="592">
        <f t="shared" si="11"/>
        <v>325186.5997442397</v>
      </c>
      <c r="M94" s="579">
        <f>SUM(M65:M92)</f>
        <v>2454805.7399976035</v>
      </c>
      <c r="P94" s="346"/>
    </row>
    <row r="95" spans="2:16" ht="15" customHeight="1">
      <c r="B95" s="585"/>
      <c r="C95" s="578"/>
      <c r="D95" s="377"/>
      <c r="E95" s="587"/>
      <c r="F95" s="597"/>
      <c r="G95" s="580"/>
      <c r="H95" s="585"/>
      <c r="I95" s="593"/>
      <c r="J95" s="580"/>
      <c r="K95" s="585"/>
      <c r="L95" s="593"/>
      <c r="M95" s="580"/>
      <c r="P95" s="346"/>
    </row>
    <row r="96" ht="6.75" customHeight="1"/>
    <row r="97" spans="2:13" ht="15.75">
      <c r="B97" s="356" t="s">
        <v>213</v>
      </c>
      <c r="C97" s="357"/>
      <c r="D97" s="357"/>
      <c r="E97" s="324"/>
      <c r="F97" s="321"/>
      <c r="G97" s="324"/>
      <c r="H97" s="324"/>
      <c r="I97" s="325"/>
      <c r="J97" s="324"/>
      <c r="K97" s="324"/>
      <c r="L97" s="324"/>
      <c r="M97" s="324"/>
    </row>
    <row r="98" spans="2:13" ht="15">
      <c r="B98" s="356" t="s">
        <v>310</v>
      </c>
      <c r="C98" s="357"/>
      <c r="D98" s="357"/>
      <c r="E98" s="324"/>
      <c r="F98" s="321"/>
      <c r="G98" s="324"/>
      <c r="H98" s="324"/>
      <c r="I98" s="325"/>
      <c r="J98" s="324"/>
      <c r="K98" s="324"/>
      <c r="L98" s="324"/>
      <c r="M98" s="324"/>
    </row>
    <row r="99" ht="15">
      <c r="B99" s="356" t="s">
        <v>311</v>
      </c>
    </row>
    <row r="102" spans="6:9" ht="15">
      <c r="F102" s="313"/>
      <c r="I102" s="313"/>
    </row>
    <row r="104" spans="5:13" ht="15">
      <c r="E104" s="371"/>
      <c r="F104" s="371"/>
      <c r="G104" s="371"/>
      <c r="H104" s="371"/>
      <c r="I104" s="371"/>
      <c r="J104" s="371"/>
      <c r="K104" s="371"/>
      <c r="L104" s="371"/>
      <c r="M104" s="371"/>
    </row>
  </sheetData>
  <sheetProtection/>
  <mergeCells count="28">
    <mergeCell ref="K94:K95"/>
    <mergeCell ref="L94:L95"/>
    <mergeCell ref="M94:M95"/>
    <mergeCell ref="B94:C95"/>
    <mergeCell ref="E94:E95"/>
    <mergeCell ref="F94:F95"/>
    <mergeCell ref="G94:G95"/>
    <mergeCell ref="H94:H95"/>
    <mergeCell ref="I94:I95"/>
    <mergeCell ref="K12:M12"/>
    <mergeCell ref="H44:H45"/>
    <mergeCell ref="E62:G62"/>
    <mergeCell ref="H62:J62"/>
    <mergeCell ref="K62:M62"/>
    <mergeCell ref="I44:I45"/>
    <mergeCell ref="J44:J45"/>
    <mergeCell ref="K44:K45"/>
    <mergeCell ref="L44:L45"/>
    <mergeCell ref="M44:M45"/>
    <mergeCell ref="B62:C63"/>
    <mergeCell ref="G44:G45"/>
    <mergeCell ref="J94:J95"/>
    <mergeCell ref="E12:G12"/>
    <mergeCell ref="H12:J12"/>
    <mergeCell ref="B12:C13"/>
    <mergeCell ref="B44:C45"/>
    <mergeCell ref="E44:E45"/>
    <mergeCell ref="F44:F45"/>
  </mergeCells>
  <hyperlinks>
    <hyperlink ref="L6" location="nuevo" display="Cuadro en nuevos soles"/>
  </hyperlinks>
  <printOptions/>
  <pageMargins left="0.2755905511811024" right="0.1968503937007874" top="0.6" bottom="0.15748031496062992" header="0.35433070866141736" footer="0.31496062992125984"/>
  <pageSetup fitToHeight="1" fitToWidth="1" horizontalDpi="600" verticalDpi="600" orientation="landscape" paperSize="9" scale="82" r:id="rId2"/>
  <ignoredErrors>
    <ignoredError sqref="G65:G66 G69:G81 G67:G68 G82:G9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13" customFormat="1" ht="12.75"/>
    <row r="2" s="13" customFormat="1" ht="12.75">
      <c r="D2" s="14"/>
    </row>
    <row r="3" s="13" customFormat="1" ht="12.75">
      <c r="D3" s="14"/>
    </row>
    <row r="4" spans="1:7" ht="15">
      <c r="A4" s="13"/>
      <c r="B4" s="13"/>
      <c r="C4" s="13"/>
      <c r="D4" s="14"/>
      <c r="E4" s="13"/>
      <c r="F4" s="13"/>
      <c r="G4" s="13"/>
    </row>
    <row r="5" spans="1:7" ht="15">
      <c r="A5" s="13"/>
      <c r="B5" s="13"/>
      <c r="C5" s="13"/>
      <c r="D5" s="13"/>
      <c r="E5" s="13"/>
      <c r="F5" s="13"/>
      <c r="G5" s="13"/>
    </row>
    <row r="6" spans="1:7" ht="18">
      <c r="A6" s="13"/>
      <c r="B6" s="487" t="s">
        <v>12</v>
      </c>
      <c r="C6" s="487"/>
      <c r="D6" s="487"/>
      <c r="E6" s="487"/>
      <c r="F6" s="487"/>
      <c r="G6" s="487"/>
    </row>
    <row r="7" spans="1:7" ht="15.75">
      <c r="A7" s="13"/>
      <c r="B7" s="488" t="str">
        <f>+Indice!B7</f>
        <v>AL 30 DE SETIEMBRE DE 2014</v>
      </c>
      <c r="C7" s="488"/>
      <c r="D7" s="488"/>
      <c r="E7" s="488"/>
      <c r="F7" s="488"/>
      <c r="G7" s="488"/>
    </row>
    <row r="8" spans="1:7" ht="18.75" customHeight="1">
      <c r="A8" s="15"/>
      <c r="B8" s="15"/>
      <c r="C8" s="15"/>
      <c r="D8" s="15"/>
      <c r="E8" s="15"/>
      <c r="F8" s="15"/>
      <c r="G8" s="15"/>
    </row>
    <row r="9" spans="1:7" ht="21" customHeight="1">
      <c r="A9" s="15"/>
      <c r="B9" s="16" t="s">
        <v>0</v>
      </c>
      <c r="C9" s="16" t="s">
        <v>1</v>
      </c>
      <c r="D9" s="489" t="s">
        <v>197</v>
      </c>
      <c r="E9" s="489"/>
      <c r="F9" s="489"/>
      <c r="G9" s="489"/>
    </row>
    <row r="10" spans="1:7" ht="58.5" customHeight="1">
      <c r="A10" s="15"/>
      <c r="B10" s="16"/>
      <c r="C10" s="16"/>
      <c r="D10" s="489" t="s">
        <v>241</v>
      </c>
      <c r="E10" s="489"/>
      <c r="F10" s="489"/>
      <c r="G10" s="489"/>
    </row>
    <row r="11" spans="1:7" ht="105" customHeight="1">
      <c r="A11" s="15"/>
      <c r="B11" s="16"/>
      <c r="C11" s="16"/>
      <c r="D11" s="490" t="s">
        <v>242</v>
      </c>
      <c r="E11" s="490"/>
      <c r="F11" s="490"/>
      <c r="G11" s="490"/>
    </row>
    <row r="12" spans="1:7" ht="9" customHeight="1">
      <c r="A12" s="15"/>
      <c r="B12" s="16"/>
      <c r="C12" s="16"/>
      <c r="D12" s="17"/>
      <c r="E12" s="17"/>
      <c r="F12" s="17"/>
      <c r="G12" s="17"/>
    </row>
    <row r="13" spans="1:7" ht="23.25" customHeight="1">
      <c r="A13" s="15"/>
      <c r="B13" s="18" t="s">
        <v>8</v>
      </c>
      <c r="C13" s="19" t="s">
        <v>1</v>
      </c>
      <c r="D13" s="492" t="s">
        <v>240</v>
      </c>
      <c r="E13" s="492"/>
      <c r="F13" s="492"/>
      <c r="G13" s="492"/>
    </row>
    <row r="14" spans="1:7" ht="9" customHeight="1">
      <c r="A14" s="15"/>
      <c r="B14" s="18"/>
      <c r="C14" s="19"/>
      <c r="D14" s="20"/>
      <c r="E14" s="20"/>
      <c r="F14" s="20"/>
      <c r="G14" s="20"/>
    </row>
    <row r="15" spans="1:7" ht="23.25" customHeight="1">
      <c r="A15" s="15"/>
      <c r="B15" s="19" t="s">
        <v>2</v>
      </c>
      <c r="C15" s="19" t="s">
        <v>1</v>
      </c>
      <c r="D15" s="21">
        <v>41912</v>
      </c>
      <c r="E15" s="15"/>
      <c r="F15" s="15"/>
      <c r="G15" s="15"/>
    </row>
    <row r="16" spans="1:7" ht="8.25" customHeight="1">
      <c r="A16" s="15"/>
      <c r="B16" s="19"/>
      <c r="C16" s="19"/>
      <c r="D16" s="21"/>
      <c r="E16" s="15"/>
      <c r="F16" s="15"/>
      <c r="G16" s="15"/>
    </row>
    <row r="17" spans="1:7" ht="24.75" customHeight="1">
      <c r="A17" s="15"/>
      <c r="B17" s="19" t="s">
        <v>9</v>
      </c>
      <c r="C17" s="19" t="s">
        <v>1</v>
      </c>
      <c r="D17" s="15" t="s">
        <v>3</v>
      </c>
      <c r="E17" s="15"/>
      <c r="F17" s="15"/>
      <c r="G17" s="15"/>
    </row>
    <row r="18" spans="1:7" ht="6.75" customHeight="1">
      <c r="A18" s="15"/>
      <c r="B18" s="19"/>
      <c r="C18" s="19"/>
      <c r="D18" s="15"/>
      <c r="E18" s="15"/>
      <c r="F18" s="15"/>
      <c r="G18" s="15"/>
    </row>
    <row r="19" spans="1:7" ht="14.25" customHeight="1">
      <c r="A19" s="15"/>
      <c r="B19" s="16" t="s">
        <v>4</v>
      </c>
      <c r="C19" s="16" t="s">
        <v>1</v>
      </c>
      <c r="D19" s="22" t="s">
        <v>83</v>
      </c>
      <c r="E19" s="22"/>
      <c r="F19" s="22"/>
      <c r="G19" s="22"/>
    </row>
    <row r="20" spans="1:7" ht="27.75" customHeight="1">
      <c r="A20" s="15"/>
      <c r="B20" s="16"/>
      <c r="C20" s="16"/>
      <c r="D20" s="491" t="s">
        <v>105</v>
      </c>
      <c r="E20" s="491"/>
      <c r="F20" s="491"/>
      <c r="G20" s="491"/>
    </row>
    <row r="21" spans="1:7" ht="15.75" customHeight="1">
      <c r="A21" s="15"/>
      <c r="B21" s="16"/>
      <c r="C21" s="16"/>
      <c r="D21" s="22" t="s">
        <v>101</v>
      </c>
      <c r="E21" s="22"/>
      <c r="F21" s="22"/>
      <c r="G21" s="22"/>
    </row>
    <row r="22" spans="1:7" ht="6.75" customHeight="1">
      <c r="A22" s="15"/>
      <c r="B22" s="16"/>
      <c r="C22" s="16"/>
      <c r="D22" s="22"/>
      <c r="E22" s="22"/>
      <c r="F22" s="22"/>
      <c r="G22" s="22"/>
    </row>
    <row r="23" spans="1:7" ht="15">
      <c r="A23" s="15"/>
      <c r="B23" s="19" t="s">
        <v>5</v>
      </c>
      <c r="C23" s="19" t="s">
        <v>1</v>
      </c>
      <c r="D23" s="15" t="s">
        <v>84</v>
      </c>
      <c r="E23" s="15"/>
      <c r="F23" s="15"/>
      <c r="G23" s="15"/>
    </row>
    <row r="24" spans="1:7" ht="16.5" customHeight="1">
      <c r="A24" s="15"/>
      <c r="B24" s="19"/>
      <c r="C24" s="19"/>
      <c r="D24" s="15" t="s">
        <v>78</v>
      </c>
      <c r="E24" s="15"/>
      <c r="F24" s="15"/>
      <c r="G24" s="15"/>
    </row>
    <row r="25" spans="1:7" ht="6" customHeight="1">
      <c r="A25" s="15"/>
      <c r="B25" s="19"/>
      <c r="C25" s="19"/>
      <c r="D25" s="15"/>
      <c r="E25" s="15"/>
      <c r="F25" s="15"/>
      <c r="G25" s="15"/>
    </row>
    <row r="26" spans="1:10" ht="15.75">
      <c r="A26" s="15"/>
      <c r="B26" s="19" t="s">
        <v>6</v>
      </c>
      <c r="C26" s="19" t="s">
        <v>1</v>
      </c>
      <c r="D26" s="189" t="s">
        <v>13</v>
      </c>
      <c r="E26" s="23"/>
      <c r="F26" s="23"/>
      <c r="G26" s="23"/>
      <c r="H26" s="23"/>
      <c r="I26" s="23"/>
      <c r="J26" s="6"/>
    </row>
    <row r="27" spans="1:7" ht="7.5" customHeight="1">
      <c r="A27" s="15"/>
      <c r="B27" s="19"/>
      <c r="C27" s="19"/>
      <c r="D27" s="15"/>
      <c r="E27" s="15"/>
      <c r="F27" s="15"/>
      <c r="G27" s="15"/>
    </row>
    <row r="28" spans="1:7" ht="20.25" customHeight="1">
      <c r="A28" s="15"/>
      <c r="B28" s="19" t="s">
        <v>7</v>
      </c>
      <c r="C28" s="19" t="s">
        <v>1</v>
      </c>
      <c r="D28" s="21">
        <v>41943</v>
      </c>
      <c r="E28" s="15"/>
      <c r="F28" s="15"/>
      <c r="G28" s="15"/>
    </row>
    <row r="29" spans="1:7" ht="7.5" customHeight="1">
      <c r="A29" s="15"/>
      <c r="B29" s="19"/>
      <c r="C29" s="19"/>
      <c r="D29" s="21"/>
      <c r="E29" s="15"/>
      <c r="F29" s="15"/>
      <c r="G29" s="15"/>
    </row>
    <row r="30" spans="2:7" ht="18" customHeight="1">
      <c r="B30" s="24" t="s">
        <v>10</v>
      </c>
      <c r="C30" s="25" t="s">
        <v>1</v>
      </c>
      <c r="D30" s="490" t="s">
        <v>103</v>
      </c>
      <c r="E30" s="490"/>
      <c r="F30" s="490"/>
      <c r="G30" s="490"/>
    </row>
    <row r="31" spans="2:7" ht="6" customHeight="1">
      <c r="B31" s="24"/>
      <c r="C31" s="25"/>
      <c r="D31" s="17"/>
      <c r="E31" s="17"/>
      <c r="F31" s="17"/>
      <c r="G31" s="17"/>
    </row>
    <row r="32" spans="2:7" ht="27.75" customHeight="1">
      <c r="B32" s="16" t="s">
        <v>29</v>
      </c>
      <c r="C32" s="16" t="s">
        <v>1</v>
      </c>
      <c r="D32" s="493" t="s">
        <v>102</v>
      </c>
      <c r="E32" s="493"/>
      <c r="F32" s="493"/>
      <c r="G32" s="493"/>
    </row>
    <row r="33" spans="4:7" ht="7.5" customHeight="1">
      <c r="D33" s="489"/>
      <c r="E33" s="489"/>
      <c r="F33" s="489"/>
      <c r="G33" s="489"/>
    </row>
    <row r="34" spans="2:7" ht="28.5" customHeight="1">
      <c r="B34" s="16" t="s">
        <v>11</v>
      </c>
      <c r="C34" s="16" t="s">
        <v>1</v>
      </c>
      <c r="D34" s="490" t="s">
        <v>305</v>
      </c>
      <c r="E34" s="490"/>
      <c r="F34" s="490"/>
      <c r="G34" s="490"/>
    </row>
    <row r="35" spans="4:7" ht="15.75" customHeight="1">
      <c r="D35" s="489"/>
      <c r="E35" s="489"/>
      <c r="F35" s="489"/>
      <c r="G35" s="489"/>
    </row>
    <row r="36" spans="2:7" ht="15">
      <c r="B36" s="16" t="s">
        <v>79</v>
      </c>
      <c r="C36" s="16" t="s">
        <v>1</v>
      </c>
      <c r="D36" s="15" t="s">
        <v>80</v>
      </c>
      <c r="E36" s="15"/>
      <c r="F36" s="15"/>
      <c r="G36" s="15"/>
    </row>
    <row r="37" spans="4:7" ht="15">
      <c r="D37" s="489"/>
      <c r="E37" s="489"/>
      <c r="F37" s="489"/>
      <c r="G37" s="489"/>
    </row>
    <row r="38" spans="4:7" ht="15">
      <c r="D38" s="489"/>
      <c r="E38" s="489"/>
      <c r="F38" s="489"/>
      <c r="G38" s="489"/>
    </row>
    <row r="39" spans="4:7" ht="15">
      <c r="D39" s="489"/>
      <c r="E39" s="489"/>
      <c r="F39" s="489"/>
      <c r="G39" s="489"/>
    </row>
    <row r="40" spans="4:7" ht="15">
      <c r="D40" s="489"/>
      <c r="E40" s="489"/>
      <c r="F40" s="489"/>
      <c r="G40" s="489"/>
    </row>
    <row r="41" spans="4:7" ht="15">
      <c r="D41" s="489"/>
      <c r="E41" s="489"/>
      <c r="F41" s="489"/>
      <c r="G41" s="489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zoomScale="85" zoomScaleNormal="85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88" customWidth="1"/>
    <col min="2" max="2" width="28.00390625" style="88" customWidth="1"/>
    <col min="3" max="4" width="17.7109375" style="88" customWidth="1"/>
    <col min="5" max="5" width="19.421875" style="88" customWidth="1"/>
    <col min="6" max="6" width="8.140625" style="88" customWidth="1"/>
    <col min="7" max="7" width="3.8515625" style="88" customWidth="1"/>
    <col min="8" max="8" width="33.00390625" style="88" customWidth="1"/>
    <col min="9" max="10" width="17.7109375" style="88" customWidth="1"/>
    <col min="11" max="11" width="16.140625" style="88" customWidth="1"/>
    <col min="12" max="12" width="0.71875" style="88" customWidth="1"/>
    <col min="13" max="13" width="4.421875" style="88" customWidth="1"/>
    <col min="14" max="14" width="13.8515625" style="88" customWidth="1"/>
    <col min="15" max="16" width="15.7109375" style="89" customWidth="1"/>
    <col min="17" max="16384" width="15.7109375" style="88" customWidth="1"/>
  </cols>
  <sheetData>
    <row r="1" spans="15:16" s="13" customFormat="1" ht="12.75">
      <c r="O1" s="87"/>
      <c r="P1" s="87"/>
    </row>
    <row r="2" spans="4:16" s="13" customFormat="1" ht="12.75">
      <c r="D2" s="14"/>
      <c r="O2" s="87"/>
      <c r="P2" s="87"/>
    </row>
    <row r="3" spans="4:16" s="13" customFormat="1" ht="12.75">
      <c r="D3" s="14"/>
      <c r="O3" s="87"/>
      <c r="P3" s="87"/>
    </row>
    <row r="4" spans="1:16" s="1" customFormat="1" ht="15">
      <c r="A4" s="13"/>
      <c r="B4" s="309"/>
      <c r="C4" s="309"/>
      <c r="D4" s="309"/>
      <c r="E4" s="309"/>
      <c r="F4" s="309"/>
      <c r="G4" s="309"/>
      <c r="H4" s="309"/>
      <c r="I4" s="229"/>
      <c r="J4" s="229"/>
      <c r="K4" s="229"/>
      <c r="O4" s="45"/>
      <c r="P4" s="45"/>
    </row>
    <row r="5" spans="1:16" s="1" customFormat="1" ht="18">
      <c r="A5" s="13"/>
      <c r="B5" s="503" t="s">
        <v>60</v>
      </c>
      <c r="C5" s="503"/>
      <c r="D5" s="503"/>
      <c r="E5" s="503"/>
      <c r="F5" s="503"/>
      <c r="G5" s="503"/>
      <c r="H5" s="503"/>
      <c r="I5" s="503"/>
      <c r="J5" s="503"/>
      <c r="K5" s="503"/>
      <c r="O5" s="45"/>
      <c r="P5" s="45"/>
    </row>
    <row r="6" spans="1:16" s="1" customFormat="1" ht="24.75" customHeight="1">
      <c r="A6" s="13"/>
      <c r="B6" s="488" t="s">
        <v>12</v>
      </c>
      <c r="C6" s="488"/>
      <c r="D6" s="488"/>
      <c r="E6" s="488"/>
      <c r="F6" s="488"/>
      <c r="G6" s="488"/>
      <c r="H6" s="488"/>
      <c r="I6" s="488"/>
      <c r="J6" s="488"/>
      <c r="K6" s="488"/>
      <c r="O6" s="45"/>
      <c r="P6" s="45"/>
    </row>
    <row r="7" spans="1:16" s="1" customFormat="1" ht="15.75" customHeight="1">
      <c r="A7" s="13"/>
      <c r="B7" s="488" t="str">
        <f>+Portada!B7</f>
        <v>AL 30 DE SETIEMBRE DE 2014</v>
      </c>
      <c r="C7" s="488"/>
      <c r="D7" s="488"/>
      <c r="E7" s="488"/>
      <c r="F7" s="488"/>
      <c r="G7" s="488"/>
      <c r="H7" s="488"/>
      <c r="I7" s="488"/>
      <c r="J7" s="488"/>
      <c r="K7" s="488"/>
      <c r="O7" s="45"/>
      <c r="P7" s="45"/>
    </row>
    <row r="8" spans="1:16" s="1" customFormat="1" ht="15.75" customHeight="1">
      <c r="A8" s="13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229"/>
      <c r="M8" s="229"/>
      <c r="O8" s="45"/>
      <c r="P8" s="45"/>
    </row>
    <row r="9" spans="1:16" s="1" customFormat="1" ht="12" customHeight="1">
      <c r="A9" s="13"/>
      <c r="B9" s="497"/>
      <c r="C9" s="497"/>
      <c r="D9" s="497"/>
      <c r="E9" s="497"/>
      <c r="F9" s="497"/>
      <c r="G9" s="497"/>
      <c r="H9" s="228"/>
      <c r="I9" s="228"/>
      <c r="J9" s="228"/>
      <c r="K9" s="228"/>
      <c r="L9" s="229"/>
      <c r="M9" s="229"/>
      <c r="O9" s="45"/>
      <c r="P9" s="45"/>
    </row>
    <row r="10" spans="1:16" s="1" customFormat="1" ht="19.5" customHeight="1">
      <c r="A10" s="13"/>
      <c r="B10" s="497" t="s">
        <v>196</v>
      </c>
      <c r="C10" s="497"/>
      <c r="D10" s="497"/>
      <c r="E10" s="497"/>
      <c r="F10" s="497"/>
      <c r="G10" s="497"/>
      <c r="H10" s="497"/>
      <c r="I10" s="497"/>
      <c r="J10" s="497"/>
      <c r="K10" s="497"/>
      <c r="L10" s="229"/>
      <c r="M10" s="229"/>
      <c r="O10" s="45"/>
      <c r="P10" s="45"/>
    </row>
    <row r="11" spans="1:16" s="1" customFormat="1" ht="12.75" customHeight="1">
      <c r="A11" s="15"/>
      <c r="B11" s="112"/>
      <c r="C11" s="175"/>
      <c r="D11" s="175"/>
      <c r="E11" s="175"/>
      <c r="F11" s="175"/>
      <c r="G11" s="175"/>
      <c r="H11" s="175"/>
      <c r="I11" s="112"/>
      <c r="J11" s="112"/>
      <c r="K11" s="112"/>
      <c r="L11" s="229"/>
      <c r="M11" s="229"/>
      <c r="O11" s="45"/>
      <c r="P11" s="45"/>
    </row>
    <row r="12" spans="2:13" ht="19.5" customHeight="1">
      <c r="B12" s="500" t="s">
        <v>30</v>
      </c>
      <c r="C12" s="501"/>
      <c r="D12" s="501"/>
      <c r="E12" s="502"/>
      <c r="F12" s="230"/>
      <c r="G12" s="231"/>
      <c r="H12" s="500" t="s">
        <v>31</v>
      </c>
      <c r="I12" s="501"/>
      <c r="J12" s="501"/>
      <c r="K12" s="502"/>
      <c r="L12" s="135"/>
      <c r="M12" s="135"/>
    </row>
    <row r="13" spans="2:14" ht="19.5" customHeight="1">
      <c r="B13" s="232"/>
      <c r="C13" s="233" t="s">
        <v>14</v>
      </c>
      <c r="D13" s="233" t="s">
        <v>32</v>
      </c>
      <c r="E13" s="234" t="s">
        <v>33</v>
      </c>
      <c r="F13" s="235"/>
      <c r="G13" s="231"/>
      <c r="H13" s="236"/>
      <c r="I13" s="233" t="s">
        <v>14</v>
      </c>
      <c r="J13" s="233" t="s">
        <v>32</v>
      </c>
      <c r="K13" s="234" t="s">
        <v>33</v>
      </c>
      <c r="L13" s="135"/>
      <c r="M13" s="135"/>
      <c r="N13" s="294">
        <v>2.822</v>
      </c>
    </row>
    <row r="14" spans="2:13" ht="19.5" customHeight="1">
      <c r="B14" s="237" t="s">
        <v>36</v>
      </c>
      <c r="C14" s="238">
        <f>(+'Residencia Acreedor'!C18+'Residencia Acreedor'!C46)/1000</f>
        <v>766.6687367</v>
      </c>
      <c r="D14" s="238">
        <f>(+'Residencia Acreedor'!D18+'Residencia Acreedor'!D46)/1000</f>
        <v>2217.2059865364004</v>
      </c>
      <c r="E14" s="239">
        <f>+D14/$D$16</f>
        <v>0.9362377788922996</v>
      </c>
      <c r="F14" s="240"/>
      <c r="G14" s="231"/>
      <c r="H14" s="237" t="s">
        <v>37</v>
      </c>
      <c r="I14" s="238">
        <f>(+'Tipo Instrum.'!C19+'Tipo Instrum.'!C45)/1000</f>
        <v>818.88250398</v>
      </c>
      <c r="J14" s="238">
        <f>(+'Tipo Instrum.'!D19+'Tipo Instrum.'!D45)/1000</f>
        <v>2368.20820151016</v>
      </c>
      <c r="K14" s="241">
        <f>+J14/$J$16</f>
        <v>1</v>
      </c>
      <c r="L14" s="135"/>
      <c r="M14" s="135"/>
    </row>
    <row r="15" spans="2:15" ht="19.5" customHeight="1">
      <c r="B15" s="237" t="s">
        <v>34</v>
      </c>
      <c r="C15" s="238">
        <f>(+'Residencia Acreedor'!C15)/1000</f>
        <v>52.21376728</v>
      </c>
      <c r="D15" s="238">
        <f>(+'Residencia Acreedor'!D15)/1000</f>
        <v>151.00221497375998</v>
      </c>
      <c r="E15" s="239">
        <f>+D15/$D$16</f>
        <v>0.06376222110770025</v>
      </c>
      <c r="F15" s="240"/>
      <c r="G15" s="231"/>
      <c r="H15" s="237" t="s">
        <v>35</v>
      </c>
      <c r="I15" s="238">
        <f>(+'Tipo Instrum.'!C15)/1000</f>
        <v>0</v>
      </c>
      <c r="J15" s="238">
        <f>(+'Tipo Instrum.'!D15)/1000</f>
        <v>0</v>
      </c>
      <c r="K15" s="241">
        <f>+J15/$J$16</f>
        <v>0</v>
      </c>
      <c r="L15" s="135"/>
      <c r="M15" s="135"/>
      <c r="O15" s="291"/>
    </row>
    <row r="16" spans="2:13" ht="24" customHeight="1">
      <c r="B16" s="242" t="s">
        <v>38</v>
      </c>
      <c r="C16" s="243">
        <f>+C15+C14</f>
        <v>818.8825039799999</v>
      </c>
      <c r="D16" s="243">
        <f>+D15+D14</f>
        <v>2368.2082015101605</v>
      </c>
      <c r="E16" s="244">
        <f>SUM(E14:E15)</f>
        <v>0.9999999999999999</v>
      </c>
      <c r="F16" s="245"/>
      <c r="G16" s="231"/>
      <c r="H16" s="242" t="s">
        <v>38</v>
      </c>
      <c r="I16" s="243">
        <f>+I15+I14</f>
        <v>818.88250398</v>
      </c>
      <c r="J16" s="243">
        <f>+J15+J14</f>
        <v>2368.20820151016</v>
      </c>
      <c r="K16" s="246">
        <f>SUM(K14:K15)</f>
        <v>1</v>
      </c>
      <c r="L16" s="135"/>
      <c r="M16" s="135"/>
    </row>
    <row r="17" spans="2:13" ht="24" customHeight="1">
      <c r="B17" s="421"/>
      <c r="C17" s="247"/>
      <c r="D17" s="292"/>
      <c r="E17" s="245"/>
      <c r="F17" s="245"/>
      <c r="G17" s="231"/>
      <c r="H17" s="421"/>
      <c r="I17" s="247"/>
      <c r="J17" s="293"/>
      <c r="K17" s="245"/>
      <c r="L17" s="135"/>
      <c r="M17" s="135"/>
    </row>
    <row r="18" spans="2:13" ht="19.5" customHeight="1">
      <c r="B18" s="135"/>
      <c r="C18" s="248"/>
      <c r="D18" s="290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2:14" ht="19.5" customHeight="1">
      <c r="B19" s="494" t="s">
        <v>39</v>
      </c>
      <c r="C19" s="495"/>
      <c r="D19" s="495"/>
      <c r="E19" s="496"/>
      <c r="F19" s="227"/>
      <c r="G19" s="135"/>
      <c r="H19" s="494" t="s">
        <v>100</v>
      </c>
      <c r="I19" s="495"/>
      <c r="J19" s="495"/>
      <c r="K19" s="496"/>
      <c r="L19" s="135"/>
      <c r="M19" s="135"/>
      <c r="N19" s="135"/>
    </row>
    <row r="20" spans="2:16" ht="19.5" customHeight="1">
      <c r="B20" s="249"/>
      <c r="C20" s="250" t="s">
        <v>14</v>
      </c>
      <c r="D20" s="250" t="s">
        <v>32</v>
      </c>
      <c r="E20" s="251" t="s">
        <v>33</v>
      </c>
      <c r="F20" s="252"/>
      <c r="G20" s="135"/>
      <c r="H20" s="253"/>
      <c r="I20" s="254" t="s">
        <v>14</v>
      </c>
      <c r="J20" s="254" t="s">
        <v>32</v>
      </c>
      <c r="K20" s="255" t="s">
        <v>33</v>
      </c>
      <c r="L20" s="135"/>
      <c r="M20" s="135"/>
      <c r="N20" s="136"/>
      <c r="O20" s="90"/>
      <c r="P20" s="90"/>
    </row>
    <row r="21" spans="2:16" ht="19.5" customHeight="1">
      <c r="B21" s="256" t="s">
        <v>136</v>
      </c>
      <c r="C21" s="257">
        <f>(+Plazo!C16+Plazo!C21)/1000</f>
        <v>504.31338675999996</v>
      </c>
      <c r="D21" s="257">
        <f>(+Plazo!D16+Plazo!D21)/1000</f>
        <v>1458.4743145099199</v>
      </c>
      <c r="E21" s="258">
        <f>+D21/$D$23</f>
        <v>0.6158556133619837</v>
      </c>
      <c r="F21" s="259"/>
      <c r="G21" s="135"/>
      <c r="H21" s="260" t="s">
        <v>106</v>
      </c>
      <c r="I21" s="261">
        <f>(+Acreedor!C19+Acreedor!C52+Acreedor!C111)/1000</f>
        <v>591.4205581299999</v>
      </c>
      <c r="J21" s="261">
        <f>(+Acreedor!D19+Acreedor!D52+Acreedor!D111)/1000</f>
        <v>1710.38825411196</v>
      </c>
      <c r="K21" s="262">
        <f aca="true" t="shared" si="0" ref="K21:K35">+J21/$J$36</f>
        <v>0.7222288365614471</v>
      </c>
      <c r="L21" s="135"/>
      <c r="M21" s="135"/>
      <c r="N21" s="136"/>
      <c r="O21" s="90"/>
      <c r="P21" s="90"/>
    </row>
    <row r="22" spans="2:16" ht="29.25" customHeight="1">
      <c r="B22" s="256" t="s">
        <v>135</v>
      </c>
      <c r="C22" s="257">
        <f>(+Plazo!C17+Plazo!C22)/1000</f>
        <v>314.56911722000007</v>
      </c>
      <c r="D22" s="257">
        <f>(+Plazo!D17+Plazo!D22)/1000</f>
        <v>909.7338870002402</v>
      </c>
      <c r="E22" s="258">
        <f>+D22/$D$23</f>
        <v>0.3841443866380163</v>
      </c>
      <c r="F22" s="259"/>
      <c r="G22" s="135"/>
      <c r="H22" s="267" t="s">
        <v>264</v>
      </c>
      <c r="I22" s="261">
        <f>(+Acreedor!C40)/1000</f>
        <v>120.7468879</v>
      </c>
      <c r="J22" s="261">
        <f>(+Acreedor!D40)/1000</f>
        <v>349.1999998068</v>
      </c>
      <c r="K22" s="262">
        <f t="shared" si="0"/>
        <v>0.14745325161196637</v>
      </c>
      <c r="L22" s="135"/>
      <c r="M22" s="135"/>
      <c r="N22" s="408"/>
      <c r="O22" s="225"/>
      <c r="P22" s="90"/>
    </row>
    <row r="23" spans="2:16" ht="18.75" customHeight="1">
      <c r="B23" s="263" t="s">
        <v>38</v>
      </c>
      <c r="C23" s="264">
        <f>+C22+C21</f>
        <v>818.88250398</v>
      </c>
      <c r="D23" s="264">
        <f>+D22+D21</f>
        <v>2368.20820151016</v>
      </c>
      <c r="E23" s="265">
        <f>+E22+E21</f>
        <v>1</v>
      </c>
      <c r="F23" s="266"/>
      <c r="G23" s="135"/>
      <c r="H23" s="260" t="s">
        <v>86</v>
      </c>
      <c r="I23" s="261">
        <f>(+Acreedor!C49+Acreedor!C95+Acreedor!C108)/1000</f>
        <v>21.04669891</v>
      </c>
      <c r="J23" s="261">
        <f>(+Acreedor!D49+Acreedor!D95+Acreedor!D108)/1000</f>
        <v>60.86705324772</v>
      </c>
      <c r="K23" s="262">
        <f t="shared" si="0"/>
        <v>0.02570173230922276</v>
      </c>
      <c r="L23" s="135"/>
      <c r="M23" s="135"/>
      <c r="N23" s="223"/>
      <c r="O23" s="90"/>
      <c r="P23" s="90"/>
    </row>
    <row r="24" spans="2:16" ht="24.75" customHeight="1">
      <c r="B24" s="252"/>
      <c r="C24" s="268"/>
      <c r="D24" s="268"/>
      <c r="E24" s="266"/>
      <c r="F24" s="266"/>
      <c r="G24" s="135"/>
      <c r="H24" s="267" t="s">
        <v>89</v>
      </c>
      <c r="I24" s="261">
        <f>(Acreedor!C32)/1000</f>
        <v>32.69714225</v>
      </c>
      <c r="J24" s="261">
        <f>(Acreedor!D32)/1000</f>
        <v>94.560135387</v>
      </c>
      <c r="K24" s="262">
        <f t="shared" si="0"/>
        <v>0.03992897893297593</v>
      </c>
      <c r="L24" s="135"/>
      <c r="M24" s="135"/>
      <c r="N24" s="136"/>
      <c r="O24" s="90"/>
      <c r="P24" s="90"/>
    </row>
    <row r="25" spans="2:16" ht="22.5" customHeight="1">
      <c r="B25" s="252"/>
      <c r="C25" s="269"/>
      <c r="D25" s="269"/>
      <c r="E25" s="266"/>
      <c r="F25" s="266"/>
      <c r="G25" s="135"/>
      <c r="H25" s="267" t="s">
        <v>88</v>
      </c>
      <c r="I25" s="271">
        <f>(+Acreedor!C33)/1000</f>
        <v>19.516625030000004</v>
      </c>
      <c r="J25" s="271">
        <f>(+Acreedor!D33)/1000</f>
        <v>56.44207958676001</v>
      </c>
      <c r="K25" s="272">
        <f t="shared" si="0"/>
        <v>0.023833242174724333</v>
      </c>
      <c r="L25" s="135"/>
      <c r="M25" s="135"/>
      <c r="N25" s="136"/>
      <c r="O25" s="90"/>
      <c r="P25" s="90"/>
    </row>
    <row r="26" spans="2:17" ht="26.25" customHeight="1">
      <c r="B26" s="494" t="s">
        <v>40</v>
      </c>
      <c r="C26" s="495"/>
      <c r="D26" s="495"/>
      <c r="E26" s="496"/>
      <c r="F26" s="227"/>
      <c r="G26" s="135"/>
      <c r="H26" s="270" t="s">
        <v>55</v>
      </c>
      <c r="I26" s="261">
        <f>(+Acreedor!C41+Acreedor!C103+Acreedor!C24)/1000</f>
        <v>11.094547109999999</v>
      </c>
      <c r="J26" s="261">
        <f>(+Acreedor!D41+Acreedor!D103+Acreedor!D24)/1000</f>
        <v>32.08543024212</v>
      </c>
      <c r="K26" s="262">
        <f t="shared" si="0"/>
        <v>0.013548399258840394</v>
      </c>
      <c r="L26" s="135"/>
      <c r="M26" s="136"/>
      <c r="N26" s="409"/>
      <c r="O26" s="90"/>
      <c r="P26" s="90"/>
      <c r="Q26" s="91"/>
    </row>
    <row r="27" spans="2:17" ht="19.5" customHeight="1">
      <c r="B27" s="249"/>
      <c r="C27" s="254" t="s">
        <v>14</v>
      </c>
      <c r="D27" s="254" t="s">
        <v>32</v>
      </c>
      <c r="E27" s="251" t="s">
        <v>33</v>
      </c>
      <c r="F27" s="252"/>
      <c r="G27" s="135"/>
      <c r="H27" s="270" t="s">
        <v>232</v>
      </c>
      <c r="I27" s="261">
        <f>(+Acreedor!C42+Acreedor!C102)/1000</f>
        <v>7.92068684</v>
      </c>
      <c r="J27" s="261">
        <f>(+Acreedor!D42+Acreedor!D102)/1000</f>
        <v>22.90662634128</v>
      </c>
      <c r="K27" s="262">
        <f t="shared" si="0"/>
        <v>0.009672555954612813</v>
      </c>
      <c r="L27" s="135"/>
      <c r="M27" s="136"/>
      <c r="N27" s="136"/>
      <c r="O27" s="191"/>
      <c r="P27" s="192"/>
      <c r="Q27" s="91"/>
    </row>
    <row r="28" spans="2:17" ht="19.5" customHeight="1">
      <c r="B28" s="256" t="s">
        <v>77</v>
      </c>
      <c r="C28" s="257">
        <f>(+Acreedor!C19+Acreedor!C52+Acreedor!C111)/1000</f>
        <v>591.4205581299999</v>
      </c>
      <c r="D28" s="257">
        <f>(+Acreedor!D19+Acreedor!D52+Acreedor!D111)/1000</f>
        <v>1710.38825411196</v>
      </c>
      <c r="E28" s="258">
        <f>+C28/$C$32</f>
        <v>0.7222288365614471</v>
      </c>
      <c r="F28" s="259"/>
      <c r="G28" s="135"/>
      <c r="H28" s="270" t="s">
        <v>184</v>
      </c>
      <c r="I28" s="261">
        <f>(+Acreedor!C50+Acreedor!C109)/1000</f>
        <v>7.649174729999999</v>
      </c>
      <c r="J28" s="261">
        <f>(+Acreedor!D50+Acreedor!D109)/1000</f>
        <v>22.121413319159995</v>
      </c>
      <c r="K28" s="262">
        <f t="shared" si="0"/>
        <v>0.009340991769665186</v>
      </c>
      <c r="L28" s="135"/>
      <c r="M28" s="136"/>
      <c r="N28" s="407"/>
      <c r="O28" s="92"/>
      <c r="P28" s="90"/>
      <c r="Q28" s="91"/>
    </row>
    <row r="29" spans="2:17" ht="19.5" customHeight="1">
      <c r="B29" s="256" t="s">
        <v>90</v>
      </c>
      <c r="C29" s="257">
        <f>(+Acreedor!C39+Acreedor!C48+Acreedor!C57+Acreedor!C94+Acreedor!C101+Acreedor!C107+Acreedor!C114+Acreedor!C23)/1000</f>
        <v>175.24817857000002</v>
      </c>
      <c r="D29" s="257">
        <f>(+Acreedor!D39+Acreedor!D48+Acreedor!D57+Acreedor!D94+Acreedor!D101+Acreedor!D107+Acreedor!D114+Acreedor!D23)/1000</f>
        <v>506.81773242443995</v>
      </c>
      <c r="E29" s="258">
        <f>+C29/$C$32</f>
        <v>0.21400894233085266</v>
      </c>
      <c r="F29" s="259"/>
      <c r="G29" s="135"/>
      <c r="H29" s="270" t="s">
        <v>296</v>
      </c>
      <c r="I29" s="261">
        <f>(+Acreedor!C43)/1000</f>
        <v>4.94667076</v>
      </c>
      <c r="J29" s="261">
        <f>(+Acreedor!D43)/1000</f>
        <v>14.30577183792</v>
      </c>
      <c r="K29" s="262">
        <f t="shared" si="0"/>
        <v>0.006040757661761955</v>
      </c>
      <c r="L29" s="135"/>
      <c r="M29" s="136"/>
      <c r="N29" s="137"/>
      <c r="O29" s="90"/>
      <c r="P29" s="90"/>
      <c r="Q29" s="91"/>
    </row>
    <row r="30" spans="2:17" ht="19.5" customHeight="1">
      <c r="B30" s="256" t="s">
        <v>66</v>
      </c>
      <c r="C30" s="257">
        <f>(+Acreedor!C31)/1000</f>
        <v>52.21376728</v>
      </c>
      <c r="D30" s="257">
        <f>(+Acreedor!D31)/1000</f>
        <v>151.00221497376</v>
      </c>
      <c r="E30" s="258">
        <f>+C30/$C$32</f>
        <v>0.06376222110770027</v>
      </c>
      <c r="F30" s="259"/>
      <c r="G30" s="135"/>
      <c r="H30" s="270" t="s">
        <v>87</v>
      </c>
      <c r="I30" s="261">
        <f>(+Acreedor!C104+Acreedor!C44)/1000</f>
        <v>0.6473029399999999</v>
      </c>
      <c r="J30" s="261">
        <f>(+Acreedor!D104+Acreedor!D44)/1000</f>
        <v>1.8720001024799997</v>
      </c>
      <c r="K30" s="262">
        <f t="shared" si="0"/>
        <v>0.0007904710832798661</v>
      </c>
      <c r="L30" s="135"/>
      <c r="M30" s="136"/>
      <c r="N30" s="91"/>
      <c r="O30" s="90"/>
      <c r="P30" s="90"/>
      <c r="Q30" s="91"/>
    </row>
    <row r="31" spans="2:17" ht="15.75" customHeight="1">
      <c r="B31" s="256"/>
      <c r="C31" s="273"/>
      <c r="D31" s="273"/>
      <c r="E31" s="258"/>
      <c r="F31" s="259"/>
      <c r="G31" s="135"/>
      <c r="H31" s="270" t="s">
        <v>215</v>
      </c>
      <c r="I31" s="261">
        <f>(+Acreedor!C115)/1000</f>
        <v>0.45113217000000005</v>
      </c>
      <c r="J31" s="261">
        <f>(+Acreedor!D115)/1000</f>
        <v>1.30467423564</v>
      </c>
      <c r="K31" s="262">
        <f t="shared" si="0"/>
        <v>0.0005509119657672138</v>
      </c>
      <c r="L31" s="135"/>
      <c r="M31" s="136"/>
      <c r="N31" s="91"/>
      <c r="O31" s="90"/>
      <c r="P31" s="90"/>
      <c r="Q31" s="91"/>
    </row>
    <row r="32" spans="2:17" ht="19.5" customHeight="1">
      <c r="B32" s="263" t="s">
        <v>38</v>
      </c>
      <c r="C32" s="264">
        <f>+C31+C30+C29+C28</f>
        <v>818.8825039799999</v>
      </c>
      <c r="D32" s="264">
        <f>+D31+D30+D29+D28</f>
        <v>2368.2082015101596</v>
      </c>
      <c r="E32" s="265">
        <f>+E30+E29+E28</f>
        <v>1</v>
      </c>
      <c r="F32" s="266"/>
      <c r="G32" s="135"/>
      <c r="H32" s="270" t="s">
        <v>53</v>
      </c>
      <c r="I32" s="261">
        <f>+(Acreedor!C45+Acreedor!C105)/1000</f>
        <v>0.50373828</v>
      </c>
      <c r="J32" s="261">
        <f>+(Acreedor!D45+Acreedor!D105)/1000</f>
        <v>1.4568111057600002</v>
      </c>
      <c r="K32" s="262">
        <f t="shared" si="0"/>
        <v>0.0006151533065509274</v>
      </c>
      <c r="L32" s="135"/>
      <c r="M32" s="136"/>
      <c r="N32" s="91"/>
      <c r="O32" s="90"/>
      <c r="P32" s="90"/>
      <c r="Q32" s="91"/>
    </row>
    <row r="33" spans="2:17" ht="23.25" customHeight="1">
      <c r="B33" s="499"/>
      <c r="C33" s="499"/>
      <c r="D33" s="499"/>
      <c r="E33" s="499"/>
      <c r="F33" s="274"/>
      <c r="G33" s="135"/>
      <c r="H33" s="260" t="s">
        <v>54</v>
      </c>
      <c r="I33" s="275">
        <f>(+Acreedor!C46)/1000</f>
        <v>0.21888866</v>
      </c>
      <c r="J33" s="275">
        <f>(+Acreedor!D46)/1000</f>
        <v>0.63302600472</v>
      </c>
      <c r="K33" s="262">
        <f t="shared" si="0"/>
        <v>0.00026730166896488734</v>
      </c>
      <c r="L33" s="135"/>
      <c r="M33" s="136"/>
      <c r="N33" s="93"/>
      <c r="O33" s="90"/>
      <c r="P33" s="90"/>
      <c r="Q33" s="91"/>
    </row>
    <row r="34" spans="2:17" ht="27.75" customHeight="1">
      <c r="B34" s="499"/>
      <c r="C34" s="499"/>
      <c r="D34" s="499"/>
      <c r="E34" s="499"/>
      <c r="F34" s="274"/>
      <c r="G34" s="135"/>
      <c r="H34" s="276" t="s">
        <v>67</v>
      </c>
      <c r="I34" s="275">
        <f>+(Acreedor!C59+Acreedor!C116)/1000</f>
        <v>0.02245027</v>
      </c>
      <c r="J34" s="261">
        <f>+(Acreedor!D59+Acreedor!D116)/1000</f>
        <v>0.06492618084</v>
      </c>
      <c r="K34" s="262">
        <f t="shared" si="0"/>
        <v>2.741574022022128E-05</v>
      </c>
      <c r="L34" s="135"/>
      <c r="M34" s="137"/>
      <c r="N34" s="91"/>
      <c r="O34" s="90"/>
      <c r="P34" s="90"/>
      <c r="Q34" s="91"/>
    </row>
    <row r="35" spans="2:17" ht="23.25" customHeight="1">
      <c r="B35" s="494" t="s">
        <v>29</v>
      </c>
      <c r="C35" s="495"/>
      <c r="D35" s="495"/>
      <c r="E35" s="496"/>
      <c r="F35" s="227"/>
      <c r="G35" s="135"/>
      <c r="H35" s="270" t="s">
        <v>15</v>
      </c>
      <c r="I35" s="417">
        <f>(+Acreedor!C37)/1000</f>
        <v>0</v>
      </c>
      <c r="J35" s="277">
        <f>(+Acreedor!D37)/1000</f>
        <v>0</v>
      </c>
      <c r="K35" s="262">
        <f t="shared" si="0"/>
        <v>0</v>
      </c>
      <c r="L35" s="135"/>
      <c r="M35" s="137"/>
      <c r="N35" s="224"/>
      <c r="O35" s="224"/>
      <c r="P35" s="90"/>
      <c r="Q35" s="91"/>
    </row>
    <row r="36" spans="2:17" ht="19.5" customHeight="1">
      <c r="B36" s="249"/>
      <c r="C36" s="254" t="s">
        <v>14</v>
      </c>
      <c r="D36" s="254" t="s">
        <v>32</v>
      </c>
      <c r="E36" s="251" t="s">
        <v>33</v>
      </c>
      <c r="F36" s="252"/>
      <c r="G36" s="135"/>
      <c r="H36" s="263" t="s">
        <v>38</v>
      </c>
      <c r="I36" s="278">
        <f>SUM(I21:I35)</f>
        <v>818.88250398</v>
      </c>
      <c r="J36" s="278">
        <f>SUM(J21:J35)</f>
        <v>2368.20820151016</v>
      </c>
      <c r="K36" s="279">
        <f>SUM(K21:K35)</f>
        <v>1.0000000000000002</v>
      </c>
      <c r="L36" s="135"/>
      <c r="M36" s="137"/>
      <c r="N36" s="224"/>
      <c r="O36" s="224"/>
      <c r="P36" s="90"/>
      <c r="Q36" s="91"/>
    </row>
    <row r="37" spans="2:17" ht="19.5" customHeight="1">
      <c r="B37" s="256" t="s">
        <v>32</v>
      </c>
      <c r="C37" s="257">
        <f>(+Moneda!C15+Moneda!C53)/1000</f>
        <v>616.4736301800001</v>
      </c>
      <c r="D37" s="257">
        <f>(+Moneda!D15+Moneda!D53)/1000</f>
        <v>1782.8417384805603</v>
      </c>
      <c r="E37" s="258">
        <f>+D37/$D$41</f>
        <v>0.7528230572564003</v>
      </c>
      <c r="F37" s="266"/>
      <c r="G37" s="135"/>
      <c r="H37" s="280" t="s">
        <v>229</v>
      </c>
      <c r="I37" s="280"/>
      <c r="J37" s="280"/>
      <c r="K37" s="280"/>
      <c r="L37" s="135"/>
      <c r="M37" s="137"/>
      <c r="N37" s="420"/>
      <c r="O37" s="90"/>
      <c r="P37" s="90"/>
      <c r="Q37" s="91"/>
    </row>
    <row r="38" spans="2:17" ht="19.5" customHeight="1">
      <c r="B38" s="256" t="s">
        <v>43</v>
      </c>
      <c r="C38" s="257">
        <f>(+Moneda!C23)/1000</f>
        <v>136.87599064</v>
      </c>
      <c r="D38" s="257">
        <f>(+Moneda!D23)/1000</f>
        <v>395.84536493088</v>
      </c>
      <c r="E38" s="258">
        <f>+D38/$D$41</f>
        <v>0.1671497314629926</v>
      </c>
      <c r="F38" s="266"/>
      <c r="G38" s="135"/>
      <c r="H38" s="281" t="s">
        <v>230</v>
      </c>
      <c r="I38" s="406"/>
      <c r="J38" s="406"/>
      <c r="K38" s="135"/>
      <c r="L38" s="135"/>
      <c r="M38" s="137"/>
      <c r="N38" s="90"/>
      <c r="O38" s="90"/>
      <c r="P38" s="90"/>
      <c r="Q38" s="91"/>
    </row>
    <row r="39" spans="2:17" ht="16.5" customHeight="1">
      <c r="B39" s="256" t="s">
        <v>42</v>
      </c>
      <c r="C39" s="257">
        <f>(+Moneda!C27)/1000</f>
        <v>53.60511348</v>
      </c>
      <c r="D39" s="257">
        <f>(+Moneda!D27)/1000</f>
        <v>155.02598818415998</v>
      </c>
      <c r="E39" s="258">
        <f>+D39/$D$41</f>
        <v>0.0654613002713625</v>
      </c>
      <c r="F39" s="266"/>
      <c r="G39" s="135"/>
      <c r="L39" s="135"/>
      <c r="M39" s="137"/>
      <c r="O39" s="88"/>
      <c r="P39" s="88"/>
      <c r="Q39" s="91"/>
    </row>
    <row r="40" spans="2:17" ht="20.25" customHeight="1">
      <c r="B40" s="256" t="s">
        <v>44</v>
      </c>
      <c r="C40" s="257">
        <f>(+Moneda!C31)/1000</f>
        <v>11.92776968</v>
      </c>
      <c r="D40" s="257">
        <f>(+Moneda!D31)/1000</f>
        <v>34.495109914560004</v>
      </c>
      <c r="E40" s="258">
        <f>+D40/$D$41</f>
        <v>0.014565911009244517</v>
      </c>
      <c r="F40" s="266"/>
      <c r="G40" s="135"/>
      <c r="H40" s="253"/>
      <c r="I40" s="282"/>
      <c r="J40" s="282"/>
      <c r="K40" s="283"/>
      <c r="L40" s="135"/>
      <c r="M40" s="137"/>
      <c r="N40" s="90"/>
      <c r="O40" s="90"/>
      <c r="P40" s="90"/>
      <c r="Q40" s="91"/>
    </row>
    <row r="41" spans="2:17" ht="19.5" customHeight="1">
      <c r="B41" s="263" t="s">
        <v>38</v>
      </c>
      <c r="C41" s="264">
        <f>+C40+C39+C38+C37</f>
        <v>818.8825039800001</v>
      </c>
      <c r="D41" s="264">
        <f>+D40+D39+D38+D37</f>
        <v>2368.2082015101605</v>
      </c>
      <c r="E41" s="265">
        <f>+E40+E39+E38+E37</f>
        <v>1</v>
      </c>
      <c r="F41" s="266"/>
      <c r="G41" s="135"/>
      <c r="H41" s="396" t="s">
        <v>85</v>
      </c>
      <c r="I41" s="397"/>
      <c r="J41" s="397"/>
      <c r="K41" s="398"/>
      <c r="L41" s="135"/>
      <c r="M41" s="137"/>
      <c r="O41" s="88"/>
      <c r="P41" s="88"/>
      <c r="Q41" s="91"/>
    </row>
    <row r="42" spans="2:17" ht="19.5" customHeight="1">
      <c r="B42" s="256" t="s">
        <v>46</v>
      </c>
      <c r="C42" s="257">
        <f>(+Moneda!C15+Moneda!C53)/1000</f>
        <v>616.4736301800001</v>
      </c>
      <c r="D42" s="257">
        <f>(+Moneda!D15+Moneda!D53)/1000</f>
        <v>1782.8417384805603</v>
      </c>
      <c r="E42" s="258">
        <f>+C42/$C$44</f>
        <v>0.7528230572564003</v>
      </c>
      <c r="F42" s="259"/>
      <c r="G42" s="135"/>
      <c r="H42" s="399"/>
      <c r="I42" s="400"/>
      <c r="J42" s="400"/>
      <c r="K42" s="401"/>
      <c r="L42" s="135"/>
      <c r="M42" s="137"/>
      <c r="O42" s="88"/>
      <c r="P42" s="88"/>
      <c r="Q42" s="91"/>
    </row>
    <row r="43" spans="2:17" ht="19.5" customHeight="1">
      <c r="B43" s="256" t="s">
        <v>45</v>
      </c>
      <c r="C43" s="257">
        <f>(+Moneda!C19+Moneda!C58)/1000</f>
        <v>202.4088738</v>
      </c>
      <c r="D43" s="257">
        <f>(+Moneda!D19+Moneda!D58)/1000</f>
        <v>585.3664630296</v>
      </c>
      <c r="E43" s="258">
        <f>+C43/$C$44</f>
        <v>0.24717694274359966</v>
      </c>
      <c r="F43" s="259"/>
      <c r="G43" s="135"/>
      <c r="H43" s="284"/>
      <c r="I43" s="254" t="s">
        <v>34</v>
      </c>
      <c r="J43" s="254" t="s">
        <v>36</v>
      </c>
      <c r="K43" s="401" t="s">
        <v>38</v>
      </c>
      <c r="L43" s="135"/>
      <c r="M43" s="136"/>
      <c r="O43" s="88"/>
      <c r="P43" s="88"/>
      <c r="Q43" s="91"/>
    </row>
    <row r="44" spans="2:17" ht="19.5" customHeight="1">
      <c r="B44" s="263" t="s">
        <v>38</v>
      </c>
      <c r="C44" s="264">
        <f>+C43+C42</f>
        <v>818.8825039800001</v>
      </c>
      <c r="D44" s="264">
        <f>+D43+D42</f>
        <v>2368.2082015101605</v>
      </c>
      <c r="E44" s="265">
        <f>+E43+E42</f>
        <v>1</v>
      </c>
      <c r="F44" s="266"/>
      <c r="G44" s="135"/>
      <c r="H44" s="285">
        <v>2009</v>
      </c>
      <c r="I44" s="257">
        <v>71</v>
      </c>
      <c r="J44" s="257">
        <v>192</v>
      </c>
      <c r="K44" s="295">
        <f aca="true" t="shared" si="1" ref="K44:K49">+J44+I44</f>
        <v>263</v>
      </c>
      <c r="L44" s="135"/>
      <c r="M44" s="136"/>
      <c r="O44" s="88"/>
      <c r="P44" s="88"/>
      <c r="Q44" s="91"/>
    </row>
    <row r="45" spans="2:17" ht="19.5" customHeight="1">
      <c r="B45" s="135"/>
      <c r="C45" s="135"/>
      <c r="D45" s="135"/>
      <c r="E45" s="135"/>
      <c r="F45" s="135"/>
      <c r="G45" s="135"/>
      <c r="H45" s="285">
        <v>2010</v>
      </c>
      <c r="I45" s="257">
        <v>72</v>
      </c>
      <c r="J45" s="257">
        <v>249</v>
      </c>
      <c r="K45" s="295">
        <f t="shared" si="1"/>
        <v>321</v>
      </c>
      <c r="L45" s="135"/>
      <c r="M45" s="136"/>
      <c r="N45" s="94"/>
      <c r="O45" s="90"/>
      <c r="P45" s="90"/>
      <c r="Q45" s="91"/>
    </row>
    <row r="46" spans="2:17" ht="19.5" customHeight="1">
      <c r="B46" s="494" t="s">
        <v>8</v>
      </c>
      <c r="C46" s="495"/>
      <c r="D46" s="495"/>
      <c r="E46" s="496"/>
      <c r="F46" s="227"/>
      <c r="G46" s="135"/>
      <c r="H46" s="285">
        <v>2011</v>
      </c>
      <c r="I46" s="257">
        <v>70</v>
      </c>
      <c r="J46" s="257">
        <v>315</v>
      </c>
      <c r="K46" s="295">
        <f t="shared" si="1"/>
        <v>385</v>
      </c>
      <c r="L46" s="135"/>
      <c r="M46" s="136"/>
      <c r="N46" s="90"/>
      <c r="O46" s="90"/>
      <c r="P46" s="90"/>
      <c r="Q46" s="91"/>
    </row>
    <row r="47" spans="2:17" ht="19.5" customHeight="1">
      <c r="B47" s="286"/>
      <c r="C47" s="254" t="s">
        <v>14</v>
      </c>
      <c r="D47" s="254" t="s">
        <v>32</v>
      </c>
      <c r="E47" s="251" t="s">
        <v>33</v>
      </c>
      <c r="F47" s="252"/>
      <c r="G47" s="135"/>
      <c r="H47" s="285">
        <v>2012</v>
      </c>
      <c r="I47" s="257">
        <v>63.198</v>
      </c>
      <c r="J47" s="275">
        <v>425.85551902000003</v>
      </c>
      <c r="K47" s="295">
        <f t="shared" si="1"/>
        <v>489.05351902</v>
      </c>
      <c r="L47" s="135"/>
      <c r="M47" s="136"/>
      <c r="N47" s="90"/>
      <c r="O47" s="90"/>
      <c r="P47" s="90"/>
      <c r="Q47" s="91"/>
    </row>
    <row r="48" spans="2:17" ht="19.5" customHeight="1">
      <c r="B48" s="256" t="s">
        <v>58</v>
      </c>
      <c r="C48" s="257">
        <f>(+Plazo!C14)/1000</f>
        <v>799.1606695900001</v>
      </c>
      <c r="D48" s="257">
        <f>(+Plazo!D14)/1000</f>
        <v>2311.17265645428</v>
      </c>
      <c r="E48" s="258">
        <f>+D48/$D$50</f>
        <v>0.9759161609948359</v>
      </c>
      <c r="F48" s="288"/>
      <c r="G48" s="135"/>
      <c r="H48" s="287">
        <v>2013</v>
      </c>
      <c r="I48" s="257">
        <v>56.5285205</v>
      </c>
      <c r="J48" s="275">
        <v>591.0717845600001</v>
      </c>
      <c r="K48" s="295">
        <f t="shared" si="1"/>
        <v>647.6003050600001</v>
      </c>
      <c r="L48" s="135"/>
      <c r="M48" s="136"/>
      <c r="N48" s="90"/>
      <c r="O48" s="90"/>
      <c r="P48" s="90"/>
      <c r="Q48" s="91"/>
    </row>
    <row r="49" spans="2:17" ht="19.5" customHeight="1">
      <c r="B49" s="256" t="s">
        <v>57</v>
      </c>
      <c r="C49" s="257">
        <f>(+Plazo!C19)/1000</f>
        <v>19.72183439</v>
      </c>
      <c r="D49" s="257">
        <f>(+Plazo!D19)/1000</f>
        <v>57.03554505588001</v>
      </c>
      <c r="E49" s="258">
        <f>+D49/$D$50</f>
        <v>0.02408383900516414</v>
      </c>
      <c r="F49" s="288"/>
      <c r="G49" s="135"/>
      <c r="H49" s="287" t="s">
        <v>271</v>
      </c>
      <c r="I49" s="296">
        <f>(+'Residencia Acreedor'!C15+'Residencia Acreedor'!C44)/1000</f>
        <v>52.21376728</v>
      </c>
      <c r="J49" s="296">
        <f>(+'Residencia Acreedor'!C18+'Residencia Acreedor'!C46)/1000</f>
        <v>766.6687367</v>
      </c>
      <c r="K49" s="297">
        <f t="shared" si="1"/>
        <v>818.8825039799999</v>
      </c>
      <c r="L49" s="135"/>
      <c r="M49" s="136"/>
      <c r="N49" s="90"/>
      <c r="O49" s="90"/>
      <c r="P49" s="90"/>
      <c r="Q49" s="91"/>
    </row>
    <row r="50" spans="2:17" ht="19.5" customHeight="1">
      <c r="B50" s="263" t="s">
        <v>38</v>
      </c>
      <c r="C50" s="264">
        <f>+C49+C48</f>
        <v>818.8825039800001</v>
      </c>
      <c r="D50" s="264">
        <f>+D49+D48</f>
        <v>2368.20820151016</v>
      </c>
      <c r="E50" s="265">
        <f>+E49+E48</f>
        <v>1</v>
      </c>
      <c r="F50" s="266"/>
      <c r="G50" s="135"/>
      <c r="H50" s="289" t="s">
        <v>306</v>
      </c>
      <c r="I50" s="135"/>
      <c r="J50" s="135"/>
      <c r="K50" s="135"/>
      <c r="L50" s="135"/>
      <c r="M50" s="137"/>
      <c r="N50" s="91"/>
      <c r="O50" s="90"/>
      <c r="P50" s="90"/>
      <c r="Q50" s="91"/>
    </row>
    <row r="51" spans="2:17" ht="19.5" customHeight="1"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7"/>
      <c r="N51" s="91"/>
      <c r="O51" s="90"/>
      <c r="P51" s="90"/>
      <c r="Q51" s="91"/>
    </row>
    <row r="52" spans="2:17" ht="19.5" customHeight="1">
      <c r="B52" s="420"/>
      <c r="C52" s="429"/>
      <c r="D52" s="429"/>
      <c r="M52" s="91"/>
      <c r="N52" s="91"/>
      <c r="O52" s="90"/>
      <c r="P52" s="90"/>
      <c r="Q52" s="91"/>
    </row>
    <row r="53" spans="13:17" ht="19.5" customHeight="1">
      <c r="M53" s="91"/>
      <c r="N53" s="91"/>
      <c r="O53" s="90"/>
      <c r="P53" s="90"/>
      <c r="Q53" s="91"/>
    </row>
    <row r="54" spans="3:17" ht="25.5" customHeight="1">
      <c r="C54" s="166"/>
      <c r="H54" s="498"/>
      <c r="I54" s="498"/>
      <c r="J54" s="498"/>
      <c r="K54" s="498"/>
      <c r="M54" s="91"/>
      <c r="N54" s="91"/>
      <c r="O54" s="90"/>
      <c r="P54" s="90"/>
      <c r="Q54" s="91"/>
    </row>
    <row r="55" spans="9:17" ht="19.5" customHeight="1">
      <c r="I55" s="95"/>
      <c r="J55" s="95"/>
      <c r="K55" s="95"/>
      <c r="M55" s="91"/>
      <c r="N55" s="91"/>
      <c r="O55" s="90"/>
      <c r="P55" s="90"/>
      <c r="Q55" s="91"/>
    </row>
    <row r="56" spans="13:17" ht="19.5" customHeight="1">
      <c r="M56" s="91"/>
      <c r="N56" s="91"/>
      <c r="O56" s="90"/>
      <c r="P56" s="90"/>
      <c r="Q56" s="91"/>
    </row>
    <row r="57" spans="9:17" ht="19.5" customHeight="1">
      <c r="I57" s="95"/>
      <c r="J57" s="95"/>
      <c r="K57" s="95"/>
      <c r="M57" s="91"/>
      <c r="N57" s="91"/>
      <c r="O57" s="90"/>
      <c r="P57" s="90"/>
      <c r="Q57" s="91"/>
    </row>
    <row r="58" spans="9:17" ht="19.5" customHeight="1">
      <c r="I58" s="95"/>
      <c r="J58" s="96"/>
      <c r="K58" s="95"/>
      <c r="M58" s="91"/>
      <c r="N58" s="91"/>
      <c r="O58" s="90"/>
      <c r="P58" s="90"/>
      <c r="Q58" s="91"/>
    </row>
    <row r="59" spans="9:17" ht="19.5" customHeight="1">
      <c r="I59" s="95"/>
      <c r="J59" s="96"/>
      <c r="K59" s="95"/>
      <c r="M59" s="91"/>
      <c r="N59" s="91"/>
      <c r="O59" s="90"/>
      <c r="P59" s="90"/>
      <c r="Q59" s="91"/>
    </row>
    <row r="60" spans="9:17" ht="19.5" customHeight="1">
      <c r="I60" s="95"/>
      <c r="J60" s="96"/>
      <c r="K60" s="95"/>
      <c r="M60" s="91"/>
      <c r="N60" s="91"/>
      <c r="O60" s="90"/>
      <c r="P60" s="90"/>
      <c r="Q60" s="91"/>
    </row>
    <row r="61" spans="9:17" ht="19.5" customHeight="1">
      <c r="I61" s="95"/>
      <c r="J61" s="95"/>
      <c r="K61" s="95"/>
      <c r="M61" s="91"/>
      <c r="N61" s="91"/>
      <c r="O61" s="90"/>
      <c r="P61" s="90"/>
      <c r="Q61" s="91"/>
    </row>
    <row r="62" spans="11:17" ht="19.5" customHeight="1">
      <c r="K62" s="95"/>
      <c r="M62" s="91"/>
      <c r="N62" s="91"/>
      <c r="O62" s="90"/>
      <c r="P62" s="90"/>
      <c r="Q62" s="91"/>
    </row>
    <row r="63" spans="11:17" ht="19.5" customHeight="1">
      <c r="K63" s="95"/>
      <c r="M63" s="91"/>
      <c r="N63" s="91"/>
      <c r="O63" s="90"/>
      <c r="P63" s="90"/>
      <c r="Q63" s="91"/>
    </row>
    <row r="64" spans="13:17" ht="19.5" customHeight="1">
      <c r="M64" s="91"/>
      <c r="N64" s="91"/>
      <c r="O64" s="90"/>
      <c r="P64" s="90"/>
      <c r="Q64" s="91"/>
    </row>
    <row r="65" spans="13:17" ht="19.5" customHeight="1">
      <c r="M65" s="91"/>
      <c r="N65" s="91"/>
      <c r="O65" s="90"/>
      <c r="P65" s="90"/>
      <c r="Q65" s="91"/>
    </row>
    <row r="66" spans="13:17" ht="19.5" customHeight="1">
      <c r="M66" s="91"/>
      <c r="N66" s="91"/>
      <c r="O66" s="90"/>
      <c r="P66" s="90"/>
      <c r="Q66" s="91"/>
    </row>
    <row r="67" spans="9:17" ht="19.5" customHeight="1">
      <c r="I67" s="97"/>
      <c r="J67" s="97"/>
      <c r="M67" s="91"/>
      <c r="N67" s="91"/>
      <c r="O67" s="90"/>
      <c r="P67" s="90"/>
      <c r="Q67" s="91"/>
    </row>
    <row r="68" spans="13:17" ht="19.5" customHeight="1">
      <c r="M68" s="91"/>
      <c r="N68" s="91"/>
      <c r="O68" s="90"/>
      <c r="P68" s="90"/>
      <c r="Q68" s="91"/>
    </row>
    <row r="69" spans="2:17" ht="19.5" customHeight="1">
      <c r="B69" s="98"/>
      <c r="M69" s="91"/>
      <c r="N69" s="91"/>
      <c r="O69" s="90"/>
      <c r="P69" s="90"/>
      <c r="Q69" s="91"/>
    </row>
    <row r="70" spans="2:17" ht="19.5" customHeight="1">
      <c r="B70" s="98"/>
      <c r="M70" s="91"/>
      <c r="N70" s="91"/>
      <c r="O70" s="90"/>
      <c r="P70" s="90"/>
      <c r="Q70" s="91"/>
    </row>
    <row r="71" spans="13:17" ht="19.5" customHeight="1">
      <c r="M71" s="91"/>
      <c r="N71" s="91"/>
      <c r="O71" s="90"/>
      <c r="P71" s="90"/>
      <c r="Q71" s="91"/>
    </row>
    <row r="72" spans="13:17" ht="19.5" customHeight="1">
      <c r="M72" s="91"/>
      <c r="N72" s="91"/>
      <c r="O72" s="90"/>
      <c r="P72" s="90"/>
      <c r="Q72" s="91"/>
    </row>
    <row r="73" spans="13:17" ht="19.5" customHeight="1">
      <c r="M73" s="91"/>
      <c r="N73" s="91"/>
      <c r="O73" s="90"/>
      <c r="P73" s="90"/>
      <c r="Q73" s="91"/>
    </row>
    <row r="74" spans="11:17" ht="19.5" customHeight="1">
      <c r="K74" s="95"/>
      <c r="M74" s="91"/>
      <c r="N74" s="91"/>
      <c r="O74" s="90"/>
      <c r="P74" s="90"/>
      <c r="Q74" s="91"/>
    </row>
    <row r="77" spans="9:10" ht="19.5" customHeight="1">
      <c r="I77" s="97"/>
      <c r="J77" s="97"/>
    </row>
  </sheetData>
  <sheetProtection/>
  <mergeCells count="15">
    <mergeCell ref="B9:G9"/>
    <mergeCell ref="B6:K6"/>
    <mergeCell ref="B7:K7"/>
    <mergeCell ref="B12:E12"/>
    <mergeCell ref="H12:K12"/>
    <mergeCell ref="B5:K5"/>
    <mergeCell ref="B19:E19"/>
    <mergeCell ref="B10:K10"/>
    <mergeCell ref="H19:K19"/>
    <mergeCell ref="H54:K54"/>
    <mergeCell ref="B35:E35"/>
    <mergeCell ref="B26:E26"/>
    <mergeCell ref="B46:E46"/>
    <mergeCell ref="B33:E33"/>
    <mergeCell ref="B34:E34"/>
  </mergeCells>
  <printOptions/>
  <pageMargins left="1.1023622047244095" right="0.51" top="0.9448818897637796" bottom="0.35" header="0.31496062992125984" footer="0.2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3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88" customWidth="1"/>
    <col min="2" max="11" width="16.7109375" style="88" customWidth="1"/>
    <col min="12" max="12" width="2.421875" style="88" customWidth="1"/>
    <col min="13" max="16384" width="15.7109375" style="88" customWidth="1"/>
  </cols>
  <sheetData>
    <row r="1" s="13" customFormat="1" ht="12.75"/>
    <row r="2" s="13" customFormat="1" ht="12.75">
      <c r="D2" s="14"/>
    </row>
    <row r="3" s="13" customFormat="1" ht="12.75">
      <c r="D3" s="14"/>
    </row>
    <row r="4" spans="1:6" s="1" customFormat="1" ht="15">
      <c r="A4" s="13"/>
      <c r="B4" s="13"/>
      <c r="C4" s="13"/>
      <c r="D4" s="13"/>
      <c r="E4" s="13"/>
      <c r="F4" s="13"/>
    </row>
    <row r="5" spans="1:11" s="1" customFormat="1" ht="18">
      <c r="A5" s="13"/>
      <c r="B5" s="503" t="s">
        <v>61</v>
      </c>
      <c r="C5" s="503"/>
      <c r="D5" s="503"/>
      <c r="E5" s="503"/>
      <c r="F5" s="503"/>
      <c r="G5" s="503"/>
      <c r="H5" s="503"/>
      <c r="I5" s="503"/>
      <c r="J5" s="503"/>
      <c r="K5" s="503"/>
    </row>
    <row r="6" spans="1:11" s="1" customFormat="1" ht="24.75" customHeight="1">
      <c r="A6" s="13"/>
      <c r="B6" s="488" t="s">
        <v>12</v>
      </c>
      <c r="C6" s="488"/>
      <c r="D6" s="488"/>
      <c r="E6" s="488"/>
      <c r="F6" s="488"/>
      <c r="G6" s="488"/>
      <c r="H6" s="488"/>
      <c r="I6" s="488"/>
      <c r="J6" s="488"/>
      <c r="K6" s="488"/>
    </row>
    <row r="7" spans="1:11" s="1" customFormat="1" ht="19.5" customHeight="1">
      <c r="A7" s="13"/>
      <c r="B7" s="488" t="str">
        <f>+'Resumen Cuadros'!B7:K7</f>
        <v>AL 30 DE SETIEMBRE DE 2014</v>
      </c>
      <c r="C7" s="488"/>
      <c r="D7" s="488"/>
      <c r="E7" s="488"/>
      <c r="F7" s="488"/>
      <c r="G7" s="488"/>
      <c r="H7" s="488"/>
      <c r="I7" s="488"/>
      <c r="J7" s="488"/>
      <c r="K7" s="488"/>
    </row>
    <row r="8" spans="1:11" s="1" customFormat="1" ht="19.5" customHeight="1">
      <c r="A8" s="13"/>
      <c r="B8" s="308"/>
      <c r="C8" s="308"/>
      <c r="D8" s="308"/>
      <c r="E8" s="308"/>
      <c r="F8" s="308"/>
      <c r="G8" s="308"/>
      <c r="H8" s="308"/>
      <c r="I8" s="308"/>
      <c r="J8" s="308"/>
      <c r="K8" s="308"/>
    </row>
    <row r="9" spans="1:9" s="1" customFormat="1" ht="19.5" customHeight="1">
      <c r="A9" s="13"/>
      <c r="B9" s="2"/>
      <c r="C9" s="2"/>
      <c r="D9" s="2"/>
      <c r="E9" s="2"/>
      <c r="F9" s="2"/>
      <c r="G9" s="2"/>
      <c r="H9" s="2"/>
      <c r="I9" s="2"/>
    </row>
    <row r="10" spans="2:11" ht="19.5" customHeight="1">
      <c r="B10" s="504" t="s">
        <v>18</v>
      </c>
      <c r="C10" s="504"/>
      <c r="D10" s="504"/>
      <c r="E10" s="504" t="s">
        <v>47</v>
      </c>
      <c r="F10" s="504"/>
      <c r="G10" s="504"/>
      <c r="H10" s="508" t="s">
        <v>48</v>
      </c>
      <c r="I10" s="508"/>
      <c r="J10" s="508"/>
      <c r="K10" s="508"/>
    </row>
    <row r="17" ht="19.5" customHeight="1">
      <c r="I17" s="95"/>
    </row>
    <row r="20" spans="7:8" ht="19.5" customHeight="1">
      <c r="G20" s="97"/>
      <c r="H20" s="97"/>
    </row>
    <row r="24" spans="2:13" ht="19.5" customHeight="1">
      <c r="B24" s="504" t="s">
        <v>49</v>
      </c>
      <c r="C24" s="504"/>
      <c r="D24" s="504"/>
      <c r="E24" s="504" t="s">
        <v>50</v>
      </c>
      <c r="F24" s="504"/>
      <c r="G24" s="504"/>
      <c r="H24" s="504" t="s">
        <v>52</v>
      </c>
      <c r="I24" s="504"/>
      <c r="J24" s="504"/>
      <c r="K24" s="504"/>
      <c r="M24" s="150"/>
    </row>
    <row r="37" spans="2:11" ht="19.5" customHeight="1">
      <c r="B37" s="99"/>
      <c r="C37" s="99"/>
      <c r="D37" s="99"/>
      <c r="E37" s="99"/>
      <c r="F37" s="99"/>
      <c r="G37" s="99"/>
      <c r="H37" s="412" t="s">
        <v>265</v>
      </c>
      <c r="J37" s="99"/>
      <c r="K37" s="99"/>
    </row>
    <row r="39" spans="2:13" ht="19.5" customHeight="1">
      <c r="B39" s="506" t="s">
        <v>56</v>
      </c>
      <c r="C39" s="506"/>
      <c r="D39" s="506"/>
      <c r="E39" s="506"/>
      <c r="F39" s="506"/>
      <c r="G39" s="410"/>
      <c r="H39" s="504" t="s">
        <v>59</v>
      </c>
      <c r="I39" s="504"/>
      <c r="J39" s="504"/>
      <c r="K39" s="504"/>
      <c r="L39" s="504"/>
      <c r="M39" s="504"/>
    </row>
    <row r="40" spans="1:6" ht="19.5" customHeight="1">
      <c r="A40" s="507" t="s">
        <v>51</v>
      </c>
      <c r="B40" s="507"/>
      <c r="C40" s="507"/>
      <c r="D40" s="507"/>
      <c r="E40" s="507"/>
      <c r="F40" s="507"/>
    </row>
    <row r="52" spans="3:15" ht="19.5" customHeight="1"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</row>
    <row r="53" spans="2:15" ht="19.5" customHeight="1">
      <c r="B53" s="505"/>
      <c r="C53" s="505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</row>
    <row r="54" spans="2:15" ht="19.5" customHeight="1">
      <c r="B54" s="411" t="s">
        <v>307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</row>
    <row r="55" spans="2:15" ht="19.5" customHeight="1"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</row>
    <row r="56" spans="2:15" ht="19.5" customHeight="1"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</row>
    <row r="57" spans="2:15" ht="19.5" customHeight="1"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</row>
    <row r="58" spans="2:15" ht="19.5" customHeight="1"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</row>
    <row r="59" spans="2:15" ht="19.5" customHeight="1"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</row>
    <row r="60" spans="2:15" ht="19.5" customHeight="1"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</row>
    <row r="61" spans="2:15" ht="19.5" customHeight="1"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</row>
    <row r="62" spans="2:15" ht="19.5" customHeight="1"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</row>
    <row r="63" spans="2:15" ht="19.5" customHeight="1"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</row>
    <row r="64" spans="2:15" ht="19.5" customHeight="1"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</row>
    <row r="65" spans="2:15" ht="19.5" customHeight="1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</row>
    <row r="66" spans="2:15" ht="19.5" customHeight="1"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</row>
    <row r="67" spans="2:15" ht="19.5" customHeight="1"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</row>
    <row r="68" spans="2:15" ht="19.5" customHeight="1"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</row>
    <row r="69" spans="2:15" ht="19.5" customHeight="1"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</row>
    <row r="70" spans="2:15" ht="19.5" customHeight="1"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</row>
    <row r="71" spans="2:15" ht="19.5" customHeight="1"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</row>
    <row r="72" spans="2:15" ht="19.5" customHeight="1"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</row>
    <row r="73" spans="2:15" ht="19.5" customHeight="1"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</row>
    <row r="74" spans="2:15" ht="19.5" customHeight="1"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</row>
    <row r="75" spans="2:15" ht="19.5" customHeight="1"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</row>
    <row r="76" spans="2:15" ht="19.5" customHeight="1"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</row>
    <row r="77" spans="2:15" ht="19.5" customHeight="1"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</row>
    <row r="78" spans="2:15" ht="19.5" customHeight="1"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</row>
    <row r="79" spans="2:15" ht="19.5" customHeight="1"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</row>
    <row r="80" spans="2:15" ht="19.5" customHeight="1"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</row>
    <row r="81" spans="2:15" ht="19.5" customHeight="1"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</row>
    <row r="82" spans="2:15" ht="19.5" customHeight="1"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</row>
    <row r="83" spans="2:15" ht="19.5" customHeight="1"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</row>
    <row r="84" spans="2:15" ht="19.5" customHeight="1"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</row>
    <row r="85" spans="2:15" ht="19.5" customHeight="1"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</row>
    <row r="86" spans="2:15" ht="19.5" customHeight="1"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</row>
    <row r="87" spans="2:15" ht="19.5" customHeight="1"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</row>
    <row r="88" spans="2:15" ht="19.5" customHeight="1"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</row>
    <row r="89" spans="2:15" ht="19.5" customHeight="1"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</row>
    <row r="90" spans="2:15" ht="19.5" customHeight="1"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</row>
    <row r="91" spans="2:15" ht="19.5" customHeight="1"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</row>
    <row r="92" spans="2:15" ht="19.5" customHeight="1"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</row>
    <row r="93" spans="2:15" ht="19.5" customHeight="1"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</row>
    <row r="94" spans="2:15" ht="19.5" customHeight="1"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</row>
    <row r="95" spans="2:15" ht="19.5" customHeight="1"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</row>
    <row r="96" spans="2:15" ht="19.5" customHeight="1"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</row>
    <row r="97" spans="2:15" ht="19.5" customHeight="1"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</row>
    <row r="98" spans="2:15" ht="19.5" customHeight="1"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</row>
    <row r="99" spans="2:15" ht="19.5" customHeight="1"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</row>
    <row r="100" spans="2:15" ht="19.5" customHeight="1"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</row>
    <row r="101" spans="2:15" ht="19.5" customHeight="1"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</row>
    <row r="102" spans="2:15" ht="19.5" customHeight="1"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</row>
    <row r="103" spans="2:15" ht="19.5" customHeight="1"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</row>
    <row r="104" spans="2:15" ht="19.5" customHeight="1"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</row>
    <row r="105" spans="2:15" ht="19.5" customHeight="1"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</row>
    <row r="106" spans="2:15" ht="19.5" customHeight="1"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</row>
    <row r="107" spans="2:15" ht="19.5" customHeight="1"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</row>
    <row r="108" spans="2:15" ht="19.5" customHeight="1"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</row>
    <row r="109" spans="2:15" ht="19.5" customHeight="1"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</row>
    <row r="110" spans="2:15" ht="19.5" customHeight="1"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</row>
    <row r="111" spans="2:15" ht="19.5" customHeight="1"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</row>
    <row r="112" spans="2:15" ht="19.5" customHeight="1"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</row>
    <row r="113" spans="2:15" ht="19.5" customHeight="1"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</row>
    <row r="114" spans="2:15" ht="19.5" customHeight="1"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</row>
    <row r="115" spans="2:15" ht="19.5" customHeight="1"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</row>
    <row r="116" spans="2:15" ht="19.5" customHeight="1"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</row>
    <row r="117" spans="2:15" ht="19.5" customHeight="1"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</row>
    <row r="118" spans="2:15" ht="19.5" customHeight="1"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</row>
    <row r="119" spans="2:15" ht="19.5" customHeight="1"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</row>
    <row r="120" spans="2:15" ht="19.5" customHeight="1"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</row>
    <row r="121" spans="2:15" ht="19.5" customHeight="1"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</row>
    <row r="122" spans="2:15" ht="19.5" customHeight="1"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</row>
    <row r="123" spans="2:15" ht="19.5" customHeight="1"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H24:K24"/>
    <mergeCell ref="B53:C53"/>
    <mergeCell ref="B39:F39"/>
    <mergeCell ref="A40:F40"/>
    <mergeCell ref="H39:M39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3.8515625" style="26" customWidth="1"/>
    <col min="2" max="2" width="46.8515625" style="26" customWidth="1"/>
    <col min="3" max="3" width="19.7109375" style="26" customWidth="1"/>
    <col min="4" max="4" width="19.7109375" style="28" customWidth="1"/>
    <col min="5" max="5" width="11.421875" style="110" customWidth="1"/>
    <col min="6" max="6" width="11.421875" style="438" customWidth="1"/>
    <col min="7" max="7" width="16.8515625" style="438" bestFit="1" customWidth="1"/>
    <col min="8" max="8" width="15.140625" style="438" customWidth="1"/>
    <col min="9" max="9" width="25.28125" style="438" bestFit="1" customWidth="1"/>
    <col min="10" max="13" width="11.421875" style="402" customWidth="1"/>
    <col min="14" max="14" width="11.421875" style="403" customWidth="1"/>
    <col min="15" max="23" width="11.421875" style="28" customWidth="1"/>
    <col min="24" max="16384" width="11.421875" style="26" customWidth="1"/>
  </cols>
  <sheetData>
    <row r="1" ht="15"/>
    <row r="2" ht="15"/>
    <row r="5" spans="2:8" ht="18.75">
      <c r="B5" s="170" t="s">
        <v>23</v>
      </c>
      <c r="C5" s="299"/>
      <c r="D5" s="299"/>
      <c r="F5" s="527"/>
      <c r="G5" s="527"/>
      <c r="H5" s="527"/>
    </row>
    <row r="6" spans="2:4" ht="18">
      <c r="B6" s="518" t="s">
        <v>93</v>
      </c>
      <c r="C6" s="518"/>
      <c r="D6" s="518"/>
    </row>
    <row r="7" spans="2:4" ht="15.75">
      <c r="B7" s="523" t="s">
        <v>91</v>
      </c>
      <c r="C7" s="523"/>
      <c r="D7" s="523"/>
    </row>
    <row r="8" spans="2:8" ht="15.75">
      <c r="B8" s="523" t="s">
        <v>208</v>
      </c>
      <c r="C8" s="523"/>
      <c r="D8" s="523"/>
      <c r="G8" s="439"/>
      <c r="H8" s="439"/>
    </row>
    <row r="9" spans="2:8" ht="15.75">
      <c r="B9" s="509" t="s">
        <v>308</v>
      </c>
      <c r="C9" s="509"/>
      <c r="D9" s="422"/>
      <c r="G9" s="439"/>
      <c r="H9" s="439"/>
    </row>
    <row r="10" spans="2:4" ht="12.75" customHeight="1">
      <c r="B10" s="300"/>
      <c r="C10" s="300"/>
      <c r="D10" s="300"/>
    </row>
    <row r="11" spans="2:4" ht="15" customHeight="1">
      <c r="B11" s="524" t="s">
        <v>320</v>
      </c>
      <c r="C11" s="515" t="s">
        <v>69</v>
      </c>
      <c r="D11" s="510" t="s">
        <v>70</v>
      </c>
    </row>
    <row r="12" spans="2:10" ht="13.5" customHeight="1">
      <c r="B12" s="525"/>
      <c r="C12" s="516"/>
      <c r="D12" s="511"/>
      <c r="E12" s="413"/>
      <c r="G12" s="456">
        <v>2.892</v>
      </c>
      <c r="J12" s="404"/>
    </row>
    <row r="13" spans="2:4" ht="9" customHeight="1">
      <c r="B13" s="526"/>
      <c r="C13" s="517"/>
      <c r="D13" s="512"/>
    </row>
    <row r="14" spans="2:4" ht="9" customHeight="1">
      <c r="B14" s="29"/>
      <c r="C14" s="30"/>
      <c r="D14" s="31"/>
    </row>
    <row r="15" spans="2:8" ht="16.5">
      <c r="B15" s="104" t="s">
        <v>198</v>
      </c>
      <c r="C15" s="33">
        <f>+C16</f>
        <v>52213.76728</v>
      </c>
      <c r="D15" s="33">
        <f>+D16</f>
        <v>151002.21497375998</v>
      </c>
      <c r="F15" s="438" t="s">
        <v>281</v>
      </c>
      <c r="G15" s="440">
        <f>+C16+C21+C49</f>
        <v>314569.1172200002</v>
      </c>
      <c r="H15" s="440">
        <f>+D16+D21+D49</f>
        <v>909733.8870002403</v>
      </c>
    </row>
    <row r="16" spans="2:9" ht="15">
      <c r="B16" s="34" t="s">
        <v>17</v>
      </c>
      <c r="C16" s="36">
        <v>52213.76728</v>
      </c>
      <c r="D16" s="36">
        <f>+C16*$G$12</f>
        <v>151002.21497375998</v>
      </c>
      <c r="I16" s="441"/>
    </row>
    <row r="17" spans="2:7" ht="15.75">
      <c r="B17" s="105"/>
      <c r="C17" s="38"/>
      <c r="D17" s="38"/>
      <c r="G17" s="442"/>
    </row>
    <row r="18" spans="2:8" ht="16.5">
      <c r="B18" s="106" t="s">
        <v>199</v>
      </c>
      <c r="C18" s="33">
        <f>+C20+C21</f>
        <v>746946.90231</v>
      </c>
      <c r="D18" s="33">
        <f>+D20+D21</f>
        <v>2160170.44148052</v>
      </c>
      <c r="F18" s="438" t="s">
        <v>280</v>
      </c>
      <c r="G18" s="440">
        <f>+C20+C48</f>
        <v>504313.38675999996</v>
      </c>
      <c r="H18" s="440">
        <f>+D20+D48</f>
        <v>1458474.3145099198</v>
      </c>
    </row>
    <row r="19" spans="2:7" ht="8.25" customHeight="1">
      <c r="B19" s="107"/>
      <c r="C19" s="38"/>
      <c r="D19" s="38"/>
      <c r="G19" s="443"/>
    </row>
    <row r="20" spans="2:8" ht="15">
      <c r="B20" s="34" t="s">
        <v>82</v>
      </c>
      <c r="C20" s="36">
        <v>490904.06000999996</v>
      </c>
      <c r="D20" s="36">
        <f>+C20*$G$12</f>
        <v>1419694.5415489199</v>
      </c>
      <c r="G20" s="444">
        <f>+G18+G15</f>
        <v>818882.5039800002</v>
      </c>
      <c r="H20" s="444">
        <f>+H18+H15</f>
        <v>2368208.20151016</v>
      </c>
    </row>
    <row r="21" spans="2:8" ht="15">
      <c r="B21" s="34" t="s">
        <v>17</v>
      </c>
      <c r="C21" s="36">
        <v>256042.84230000013</v>
      </c>
      <c r="D21" s="36">
        <f>+C21*$G$12</f>
        <v>740475.8999316003</v>
      </c>
      <c r="G21" s="445">
        <f>+G20/1000</f>
        <v>818.8825039800001</v>
      </c>
      <c r="H21" s="438">
        <f>+H20/1000</f>
        <v>2368.20820151016</v>
      </c>
    </row>
    <row r="22" spans="2:4" ht="8.25" customHeight="1">
      <c r="B22" s="39"/>
      <c r="C22" s="38"/>
      <c r="D22" s="38"/>
    </row>
    <row r="23" spans="2:8" ht="15" customHeight="1">
      <c r="B23" s="513" t="s">
        <v>16</v>
      </c>
      <c r="C23" s="521">
        <f>+C18+C15</f>
        <v>799160.6695900001</v>
      </c>
      <c r="D23" s="521">
        <f>+D18+D15</f>
        <v>2311172.65645428</v>
      </c>
      <c r="G23" s="445">
        <f>+G21-'Resumen Cuadros'!C16</f>
        <v>0</v>
      </c>
      <c r="H23" s="445">
        <f>+H21-'Resumen Cuadros'!D16</f>
        <v>0</v>
      </c>
    </row>
    <row r="24" spans="2:4" ht="15" customHeight="1">
      <c r="B24" s="514"/>
      <c r="C24" s="522"/>
      <c r="D24" s="522"/>
    </row>
    <row r="25" spans="2:4" ht="4.5" customHeight="1">
      <c r="B25" s="40"/>
      <c r="C25" s="41"/>
      <c r="D25" s="41"/>
    </row>
    <row r="26" spans="2:4" ht="15">
      <c r="B26" s="42" t="s">
        <v>187</v>
      </c>
      <c r="C26" s="43"/>
      <c r="D26" s="43"/>
    </row>
    <row r="27" spans="2:4" ht="15">
      <c r="B27" s="42" t="s">
        <v>114</v>
      </c>
      <c r="C27" s="43"/>
      <c r="D27" s="43"/>
    </row>
    <row r="28" spans="2:4" ht="15">
      <c r="B28" s="42" t="s">
        <v>137</v>
      </c>
      <c r="C28" s="43"/>
      <c r="D28" s="43"/>
    </row>
    <row r="30" ht="15">
      <c r="C30" s="219"/>
    </row>
    <row r="31" ht="15">
      <c r="C31" s="109"/>
    </row>
    <row r="34" spans="2:5" ht="18.75">
      <c r="B34" s="82" t="s">
        <v>189</v>
      </c>
      <c r="C34" s="103"/>
      <c r="D34" s="103"/>
      <c r="E34" s="413"/>
    </row>
    <row r="35" spans="2:4" ht="15" customHeight="1">
      <c r="B35" s="518" t="s">
        <v>93</v>
      </c>
      <c r="C35" s="518"/>
      <c r="D35" s="518"/>
    </row>
    <row r="36" spans="2:4" ht="15" customHeight="1">
      <c r="B36" s="523" t="s">
        <v>95</v>
      </c>
      <c r="C36" s="523"/>
      <c r="D36" s="523"/>
    </row>
    <row r="37" spans="2:4" ht="16.5" customHeight="1">
      <c r="B37" s="523" t="s">
        <v>208</v>
      </c>
      <c r="C37" s="523"/>
      <c r="D37" s="523"/>
    </row>
    <row r="38" spans="2:4" ht="16.5" customHeight="1">
      <c r="B38" s="509" t="str">
        <f>+B9</f>
        <v>Al 30 de setiembre de 2014</v>
      </c>
      <c r="C38" s="509"/>
      <c r="D38" s="100"/>
    </row>
    <row r="39" spans="2:4" ht="8.25" customHeight="1">
      <c r="B39" s="27"/>
      <c r="C39" s="27"/>
      <c r="D39" s="27"/>
    </row>
    <row r="40" spans="2:4" ht="15" customHeight="1">
      <c r="B40" s="524" t="s">
        <v>324</v>
      </c>
      <c r="C40" s="515" t="s">
        <v>69</v>
      </c>
      <c r="D40" s="510" t="s">
        <v>70</v>
      </c>
    </row>
    <row r="41" spans="2:7" ht="13.5" customHeight="1">
      <c r="B41" s="525"/>
      <c r="C41" s="516"/>
      <c r="D41" s="511"/>
      <c r="E41" s="413"/>
      <c r="G41" s="457"/>
    </row>
    <row r="42" spans="2:4" ht="9" customHeight="1">
      <c r="B42" s="526"/>
      <c r="C42" s="517"/>
      <c r="D42" s="512"/>
    </row>
    <row r="43" spans="2:4" ht="8.25" customHeight="1">
      <c r="B43" s="29"/>
      <c r="C43" s="30"/>
      <c r="D43" s="44"/>
    </row>
    <row r="44" spans="2:9" ht="21" customHeight="1">
      <c r="B44" s="104" t="s">
        <v>92</v>
      </c>
      <c r="C44" s="139">
        <v>0</v>
      </c>
      <c r="D44" s="139">
        <v>0</v>
      </c>
      <c r="I44" s="458"/>
    </row>
    <row r="45" spans="2:4" ht="10.5" customHeight="1">
      <c r="B45" s="105"/>
      <c r="C45" s="37"/>
      <c r="D45" s="37"/>
    </row>
    <row r="46" spans="2:7" ht="21" customHeight="1">
      <c r="B46" s="106" t="s">
        <v>104</v>
      </c>
      <c r="C46" s="32">
        <f>+C48+C49</f>
        <v>19721.83439</v>
      </c>
      <c r="D46" s="32">
        <f>+D48+D49</f>
        <v>57035.54505588001</v>
      </c>
      <c r="G46" s="458"/>
    </row>
    <row r="47" spans="2:4" ht="8.25" customHeight="1">
      <c r="B47" s="107"/>
      <c r="C47" s="37"/>
      <c r="D47" s="37"/>
    </row>
    <row r="48" spans="2:4" ht="15">
      <c r="B48" s="34" t="s">
        <v>82</v>
      </c>
      <c r="C48" s="35">
        <v>13409.32675</v>
      </c>
      <c r="D48" s="35">
        <f>+C48*$G$12</f>
        <v>38779.772961</v>
      </c>
    </row>
    <row r="49" spans="2:4" ht="15">
      <c r="B49" s="34" t="s">
        <v>17</v>
      </c>
      <c r="C49" s="35">
        <v>6312.507640000001</v>
      </c>
      <c r="D49" s="35">
        <f>+C49*$G$12</f>
        <v>18255.77209488</v>
      </c>
    </row>
    <row r="50" spans="2:4" ht="9" customHeight="1">
      <c r="B50" s="39"/>
      <c r="C50" s="37"/>
      <c r="D50" s="37"/>
    </row>
    <row r="51" spans="2:4" ht="15" customHeight="1">
      <c r="B51" s="513" t="s">
        <v>16</v>
      </c>
      <c r="C51" s="519">
        <f>+C46+C44</f>
        <v>19721.83439</v>
      </c>
      <c r="D51" s="519">
        <f>+D46+D44</f>
        <v>57035.54505588001</v>
      </c>
    </row>
    <row r="52" spans="2:7" ht="15" customHeight="1">
      <c r="B52" s="514"/>
      <c r="C52" s="520"/>
      <c r="D52" s="520"/>
      <c r="G52" s="459"/>
    </row>
    <row r="53" spans="2:4" ht="6" customHeight="1">
      <c r="B53" s="40"/>
      <c r="C53" s="41"/>
      <c r="D53" s="41"/>
    </row>
    <row r="54" ht="15">
      <c r="C54" s="218"/>
    </row>
    <row r="56" ht="15">
      <c r="C56" s="108"/>
    </row>
    <row r="57" ht="15">
      <c r="C57" s="167"/>
    </row>
  </sheetData>
  <sheetProtection/>
  <mergeCells count="21">
    <mergeCell ref="F5:H5"/>
    <mergeCell ref="B6:D6"/>
    <mergeCell ref="B7:D7"/>
    <mergeCell ref="B8:D8"/>
    <mergeCell ref="B11:B13"/>
    <mergeCell ref="B36:D36"/>
    <mergeCell ref="B40:B42"/>
    <mergeCell ref="B38:C38"/>
    <mergeCell ref="C40:C42"/>
    <mergeCell ref="B37:D37"/>
    <mergeCell ref="C23:C24"/>
    <mergeCell ref="B9:C9"/>
    <mergeCell ref="D11:D13"/>
    <mergeCell ref="B23:B24"/>
    <mergeCell ref="C11:C13"/>
    <mergeCell ref="B35:D35"/>
    <mergeCell ref="B51:B52"/>
    <mergeCell ref="C51:C52"/>
    <mergeCell ref="D51:D52"/>
    <mergeCell ref="D23:D24"/>
    <mergeCell ref="D40:D42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3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3.140625" style="26" customWidth="1"/>
    <col min="2" max="2" width="37.7109375" style="26" customWidth="1"/>
    <col min="3" max="3" width="19.7109375" style="26" customWidth="1"/>
    <col min="4" max="4" width="19.7109375" style="28" customWidth="1"/>
    <col min="5" max="5" width="9.28125" style="162" customWidth="1"/>
    <col min="6" max="6" width="11.421875" style="28" customWidth="1"/>
    <col min="7" max="7" width="17.28125" style="28" customWidth="1"/>
    <col min="8" max="15" width="11.421875" style="28" customWidth="1"/>
    <col min="16" max="16384" width="11.421875" style="26" customWidth="1"/>
  </cols>
  <sheetData>
    <row r="1" ht="15"/>
    <row r="2" ht="15"/>
    <row r="3" ht="15"/>
    <row r="4" spans="2:10" ht="15">
      <c r="B4" s="126"/>
      <c r="C4" s="126"/>
      <c r="D4" s="112"/>
      <c r="E4" s="301"/>
      <c r="F4" s="112"/>
      <c r="G4" s="112"/>
      <c r="H4" s="112"/>
      <c r="I4" s="112"/>
      <c r="J4" s="112"/>
    </row>
    <row r="5" spans="2:10" ht="18">
      <c r="B5" s="170" t="s">
        <v>24</v>
      </c>
      <c r="C5" s="170"/>
      <c r="D5" s="170"/>
      <c r="E5" s="301"/>
      <c r="F5" s="112"/>
      <c r="G5" s="112"/>
      <c r="H5" s="112"/>
      <c r="I5" s="112"/>
      <c r="J5" s="112"/>
    </row>
    <row r="6" spans="2:10" ht="18" customHeight="1">
      <c r="B6" s="518" t="s">
        <v>94</v>
      </c>
      <c r="C6" s="518"/>
      <c r="D6" s="518"/>
      <c r="E6" s="518"/>
      <c r="F6" s="112"/>
      <c r="G6" s="112"/>
      <c r="H6" s="112"/>
      <c r="I6" s="112"/>
      <c r="J6" s="112"/>
    </row>
    <row r="7" spans="2:10" ht="15.75">
      <c r="B7" s="523" t="s">
        <v>113</v>
      </c>
      <c r="C7" s="523"/>
      <c r="D7" s="523"/>
      <c r="E7" s="301"/>
      <c r="F7" s="112"/>
      <c r="G7" s="112"/>
      <c r="H7" s="112"/>
      <c r="I7" s="112"/>
      <c r="J7" s="112"/>
    </row>
    <row r="8" spans="2:10" ht="15.75">
      <c r="B8" s="509" t="str">
        <f>+'Residencia Acreedor'!B38:C38</f>
        <v>Al 30 de setiembre de 2014</v>
      </c>
      <c r="C8" s="509"/>
      <c r="D8" s="422"/>
      <c r="E8" s="301"/>
      <c r="F8" s="112"/>
      <c r="G8" s="112"/>
      <c r="H8" s="112"/>
      <c r="I8" s="112"/>
      <c r="J8" s="112"/>
    </row>
    <row r="9" spans="2:10" ht="9" customHeight="1">
      <c r="B9" s="171"/>
      <c r="C9" s="171"/>
      <c r="D9" s="171"/>
      <c r="E9" s="301"/>
      <c r="F9" s="112"/>
      <c r="G9" s="112"/>
      <c r="H9" s="112"/>
      <c r="I9" s="112"/>
      <c r="J9" s="112"/>
    </row>
    <row r="10" spans="2:10" ht="15" customHeight="1">
      <c r="B10" s="530" t="s">
        <v>321</v>
      </c>
      <c r="C10" s="515" t="s">
        <v>69</v>
      </c>
      <c r="D10" s="510" t="s">
        <v>70</v>
      </c>
      <c r="E10" s="112"/>
      <c r="F10" s="112"/>
      <c r="G10" s="112"/>
      <c r="H10" s="112"/>
      <c r="I10" s="112"/>
      <c r="J10" s="112"/>
    </row>
    <row r="11" spans="2:10" ht="13.5" customHeight="1">
      <c r="B11" s="531"/>
      <c r="C11" s="516"/>
      <c r="D11" s="511"/>
      <c r="E11" s="170"/>
      <c r="F11" s="112"/>
      <c r="G11" s="456">
        <v>2.892</v>
      </c>
      <c r="H11" s="112"/>
      <c r="I11" s="112"/>
      <c r="J11" s="112"/>
    </row>
    <row r="12" spans="2:10" ht="9" customHeight="1">
      <c r="B12" s="532"/>
      <c r="C12" s="517"/>
      <c r="D12" s="512"/>
      <c r="E12" s="112"/>
      <c r="F12" s="112"/>
      <c r="G12" s="112"/>
      <c r="H12" s="112"/>
      <c r="I12" s="112"/>
      <c r="J12" s="112"/>
    </row>
    <row r="13" spans="2:4" ht="8.25" customHeight="1">
      <c r="B13" s="46"/>
      <c r="C13" s="47"/>
      <c r="D13" s="48"/>
    </row>
    <row r="14" spans="2:8" ht="15.75" customHeight="1">
      <c r="B14" s="49" t="s">
        <v>63</v>
      </c>
      <c r="C14" s="50">
        <f>+C16+C17</f>
        <v>799160.6695900001</v>
      </c>
      <c r="D14" s="50">
        <f>+D16+D17</f>
        <v>2311172.65645428</v>
      </c>
      <c r="G14" s="190"/>
      <c r="H14" s="190"/>
    </row>
    <row r="15" spans="2:4" ht="8.25" customHeight="1">
      <c r="B15" s="49"/>
      <c r="C15" s="50"/>
      <c r="D15" s="50"/>
    </row>
    <row r="16" spans="2:8" ht="16.5" customHeight="1">
      <c r="B16" s="51" t="s">
        <v>65</v>
      </c>
      <c r="C16" s="52">
        <v>490904.06000999996</v>
      </c>
      <c r="D16" s="52">
        <f>+C16*$G$11</f>
        <v>1419694.5415489199</v>
      </c>
      <c r="G16" s="375"/>
      <c r="H16" s="190"/>
    </row>
    <row r="17" spans="2:4" ht="16.5" customHeight="1">
      <c r="B17" s="51" t="s">
        <v>64</v>
      </c>
      <c r="C17" s="52">
        <v>308256.60958000005</v>
      </c>
      <c r="D17" s="52">
        <f>+C17*$G$11</f>
        <v>891478.1149053602</v>
      </c>
    </row>
    <row r="18" spans="2:4" ht="15.75" customHeight="1">
      <c r="B18" s="53"/>
      <c r="C18" s="52"/>
      <c r="D18" s="54"/>
    </row>
    <row r="19" spans="2:7" ht="16.5" customHeight="1">
      <c r="B19" s="49" t="s">
        <v>62</v>
      </c>
      <c r="C19" s="50">
        <f>+C21+C22</f>
        <v>19721.83439</v>
      </c>
      <c r="D19" s="50">
        <f>+D21+D22</f>
        <v>57035.54505588001</v>
      </c>
      <c r="G19" s="226"/>
    </row>
    <row r="20" spans="2:4" ht="6" customHeight="1">
      <c r="B20" s="49"/>
      <c r="C20" s="50"/>
      <c r="D20" s="50"/>
    </row>
    <row r="21" spans="2:4" ht="16.5" customHeight="1">
      <c r="B21" s="51" t="s">
        <v>65</v>
      </c>
      <c r="C21" s="52">
        <v>13409.32675</v>
      </c>
      <c r="D21" s="52">
        <f>+C21*$G$11</f>
        <v>38779.772961</v>
      </c>
    </row>
    <row r="22" spans="2:4" ht="16.5" customHeight="1">
      <c r="B22" s="51" t="s">
        <v>64</v>
      </c>
      <c r="C22" s="52">
        <v>6312.507640000001</v>
      </c>
      <c r="D22" s="52">
        <f>+C22*$G$11</f>
        <v>18255.77209488</v>
      </c>
    </row>
    <row r="23" spans="2:4" ht="12" customHeight="1">
      <c r="B23" s="55"/>
      <c r="C23" s="56"/>
      <c r="D23" s="56"/>
    </row>
    <row r="24" spans="2:4" ht="15" customHeight="1">
      <c r="B24" s="533" t="s">
        <v>75</v>
      </c>
      <c r="C24" s="528">
        <f>+C19+C14</f>
        <v>818882.50398</v>
      </c>
      <c r="D24" s="528">
        <f>+D19+D14</f>
        <v>2368208.20151016</v>
      </c>
    </row>
    <row r="25" spans="2:4" ht="15" customHeight="1">
      <c r="B25" s="534"/>
      <c r="C25" s="529"/>
      <c r="D25" s="529"/>
    </row>
    <row r="26" spans="2:4" ht="6.75" customHeight="1">
      <c r="B26" s="57"/>
      <c r="C26" s="58"/>
      <c r="D26" s="58"/>
    </row>
    <row r="28" ht="15">
      <c r="C28" s="220"/>
    </row>
    <row r="29" ht="15">
      <c r="C29" s="220"/>
    </row>
    <row r="30" ht="15">
      <c r="C30" s="127"/>
    </row>
  </sheetData>
  <sheetProtection/>
  <mergeCells count="9">
    <mergeCell ref="C10:C12"/>
    <mergeCell ref="D10:D12"/>
    <mergeCell ref="C24:C25"/>
    <mergeCell ref="B6:E6"/>
    <mergeCell ref="B7:D7"/>
    <mergeCell ref="B10:B12"/>
    <mergeCell ref="B24:B25"/>
    <mergeCell ref="D24:D25"/>
    <mergeCell ref="B8:C8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26" customWidth="1"/>
    <col min="2" max="2" width="40.140625" style="26" customWidth="1"/>
    <col min="3" max="4" width="19.7109375" style="28" customWidth="1"/>
    <col min="5" max="5" width="11.421875" style="28" customWidth="1"/>
    <col min="6" max="6" width="11.421875" style="403" customWidth="1"/>
    <col min="7" max="7" width="15.8515625" style="403" customWidth="1"/>
    <col min="8" max="8" width="17.00390625" style="403" customWidth="1"/>
    <col min="9" max="9" width="21.140625" style="403" customWidth="1"/>
    <col min="10" max="15" width="11.421875" style="28" customWidth="1"/>
    <col min="16" max="16384" width="11.421875" style="26" customWidth="1"/>
  </cols>
  <sheetData>
    <row r="1" ht="15"/>
    <row r="2" ht="15"/>
    <row r="3" spans="2:6" ht="15">
      <c r="B3" s="126"/>
      <c r="C3" s="112"/>
      <c r="D3" s="112"/>
      <c r="E3" s="112"/>
      <c r="F3" s="430"/>
    </row>
    <row r="4" spans="2:6" ht="15">
      <c r="B4" s="126"/>
      <c r="C4" s="112"/>
      <c r="D4" s="112"/>
      <c r="E4" s="112"/>
      <c r="F4" s="430"/>
    </row>
    <row r="5" spans="2:6" ht="18">
      <c r="B5" s="170" t="s">
        <v>25</v>
      </c>
      <c r="C5" s="170"/>
      <c r="D5" s="170"/>
      <c r="E5" s="112"/>
      <c r="F5" s="430"/>
    </row>
    <row r="6" spans="2:8" ht="18" customHeight="1">
      <c r="B6" s="518" t="s">
        <v>93</v>
      </c>
      <c r="C6" s="518"/>
      <c r="D6" s="518"/>
      <c r="E6" s="518"/>
      <c r="F6" s="430"/>
      <c r="H6" s="456">
        <v>2.892</v>
      </c>
    </row>
    <row r="7" spans="2:6" ht="15.75">
      <c r="B7" s="523" t="s">
        <v>91</v>
      </c>
      <c r="C7" s="523"/>
      <c r="D7" s="523"/>
      <c r="E7" s="112"/>
      <c r="F7" s="430"/>
    </row>
    <row r="8" spans="2:6" ht="15.75">
      <c r="B8" s="535" t="s">
        <v>71</v>
      </c>
      <c r="C8" s="535"/>
      <c r="D8" s="535"/>
      <c r="E8" s="112"/>
      <c r="F8" s="430"/>
    </row>
    <row r="9" spans="2:6" ht="15.75">
      <c r="B9" s="509" t="str">
        <f>+Plazo!B8</f>
        <v>Al 30 de setiembre de 2014</v>
      </c>
      <c r="C9" s="509"/>
      <c r="D9" s="448"/>
      <c r="E9" s="112"/>
      <c r="F9" s="430"/>
    </row>
    <row r="10" spans="2:6" ht="6.75" customHeight="1">
      <c r="B10" s="302"/>
      <c r="C10" s="302"/>
      <c r="D10" s="302"/>
      <c r="E10" s="112"/>
      <c r="F10" s="430"/>
    </row>
    <row r="11" spans="2:6" ht="15" customHeight="1">
      <c r="B11" s="524" t="s">
        <v>323</v>
      </c>
      <c r="C11" s="515" t="s">
        <v>69</v>
      </c>
      <c r="D11" s="510" t="s">
        <v>70</v>
      </c>
      <c r="E11" s="112"/>
      <c r="F11" s="430"/>
    </row>
    <row r="12" spans="2:7" ht="13.5" customHeight="1">
      <c r="B12" s="525"/>
      <c r="C12" s="516"/>
      <c r="D12" s="511"/>
      <c r="E12" s="170"/>
      <c r="F12" s="430"/>
      <c r="G12" s="432"/>
    </row>
    <row r="13" spans="2:6" ht="9" customHeight="1">
      <c r="B13" s="526"/>
      <c r="C13" s="517"/>
      <c r="D13" s="512"/>
      <c r="E13" s="112"/>
      <c r="F13" s="430"/>
    </row>
    <row r="14" spans="2:6" ht="9" customHeight="1">
      <c r="B14" s="303"/>
      <c r="C14" s="205"/>
      <c r="D14" s="205"/>
      <c r="E14" s="112"/>
      <c r="F14" s="430"/>
    </row>
    <row r="15" spans="2:8" ht="16.5">
      <c r="B15" s="49" t="s">
        <v>138</v>
      </c>
      <c r="C15" s="140">
        <f>+C17</f>
        <v>0</v>
      </c>
      <c r="D15" s="140">
        <f>+D17</f>
        <v>0</v>
      </c>
      <c r="H15" s="435"/>
    </row>
    <row r="16" spans="2:4" ht="6" customHeight="1" hidden="1">
      <c r="B16" s="49"/>
      <c r="C16" s="62"/>
      <c r="D16" s="62"/>
    </row>
    <row r="17" spans="2:4" ht="15.75" hidden="1">
      <c r="B17" s="51" t="s">
        <v>140</v>
      </c>
      <c r="C17" s="63">
        <v>0</v>
      </c>
      <c r="D17" s="63">
        <f>+C17*$H$6</f>
        <v>0</v>
      </c>
    </row>
    <row r="18" spans="2:4" ht="15.75" customHeight="1">
      <c r="B18" s="51"/>
      <c r="C18" s="59"/>
      <c r="D18" s="59"/>
    </row>
    <row r="19" spans="2:4" ht="16.5">
      <c r="B19" s="49" t="s">
        <v>200</v>
      </c>
      <c r="C19" s="50">
        <f>+C21+C22</f>
        <v>799160.6695900001</v>
      </c>
      <c r="D19" s="50">
        <f>+D21+D22</f>
        <v>2311172.65645428</v>
      </c>
    </row>
    <row r="20" spans="2:4" ht="6.75" customHeight="1">
      <c r="B20" s="49"/>
      <c r="C20" s="50"/>
      <c r="D20" s="50"/>
    </row>
    <row r="21" spans="2:4" ht="15.75">
      <c r="B21" s="51" t="s">
        <v>141</v>
      </c>
      <c r="C21" s="52">
        <v>490904.06000999996</v>
      </c>
      <c r="D21" s="59">
        <f>+C21*$H$6</f>
        <v>1419694.5415489199</v>
      </c>
    </row>
    <row r="22" spans="2:4" ht="15.75">
      <c r="B22" s="51" t="s">
        <v>140</v>
      </c>
      <c r="C22" s="52">
        <v>308256.60958000005</v>
      </c>
      <c r="D22" s="59">
        <f>+C22*$H$6</f>
        <v>891478.1149053602</v>
      </c>
    </row>
    <row r="23" spans="2:4" ht="9" customHeight="1">
      <c r="B23" s="60"/>
      <c r="C23" s="54"/>
      <c r="D23" s="54"/>
    </row>
    <row r="24" spans="2:8" ht="15" customHeight="1">
      <c r="B24" s="533" t="s">
        <v>75</v>
      </c>
      <c r="C24" s="528">
        <f>+C19+C15</f>
        <v>799160.6695900001</v>
      </c>
      <c r="D24" s="528">
        <f>+D19+D15</f>
        <v>2311172.65645428</v>
      </c>
      <c r="G24" s="436">
        <f>+C24-Plazo!C14</f>
        <v>0</v>
      </c>
      <c r="H24" s="436">
        <f>+D24-Plazo!D14</f>
        <v>0</v>
      </c>
    </row>
    <row r="25" spans="2:8" ht="15" customHeight="1">
      <c r="B25" s="534"/>
      <c r="C25" s="529"/>
      <c r="D25" s="529"/>
      <c r="G25" s="436">
        <f>+C50-Plazo!C19</f>
        <v>0</v>
      </c>
      <c r="H25" s="436">
        <f>+D50-Plazo!D19</f>
        <v>0</v>
      </c>
    </row>
    <row r="26" spans="2:4" ht="4.5" customHeight="1">
      <c r="B26" s="536"/>
      <c r="C26" s="536"/>
      <c r="D26" s="536"/>
    </row>
    <row r="27" spans="2:4" ht="15" customHeight="1">
      <c r="B27" s="42" t="s">
        <v>139</v>
      </c>
      <c r="C27" s="64"/>
      <c r="D27" s="64"/>
    </row>
    <row r="28" ht="15">
      <c r="B28" s="42" t="s">
        <v>115</v>
      </c>
    </row>
    <row r="29" spans="2:8" ht="15">
      <c r="B29" s="42"/>
      <c r="G29" s="437">
        <f>+C24+C50</f>
        <v>818882.50398</v>
      </c>
      <c r="H29" s="431">
        <f>+D24+D50</f>
        <v>2368208.20151016</v>
      </c>
    </row>
    <row r="30" spans="2:8" ht="15">
      <c r="B30" s="42"/>
      <c r="G30" s="436">
        <f>+G29-Plazo!C24</f>
        <v>0</v>
      </c>
      <c r="H30" s="436">
        <f>+H29-Plazo!D24</f>
        <v>0</v>
      </c>
    </row>
    <row r="33" spans="2:4" ht="18">
      <c r="B33" s="82" t="s">
        <v>190</v>
      </c>
      <c r="C33" s="82"/>
      <c r="D33" s="82"/>
    </row>
    <row r="34" spans="2:5" ht="18" customHeight="1">
      <c r="B34" s="518" t="s">
        <v>93</v>
      </c>
      <c r="C34" s="518"/>
      <c r="D34" s="518"/>
      <c r="E34" s="518"/>
    </row>
    <row r="35" spans="2:4" ht="15.75">
      <c r="B35" s="523" t="s">
        <v>95</v>
      </c>
      <c r="C35" s="523"/>
      <c r="D35" s="523"/>
    </row>
    <row r="36" spans="2:4" ht="15" customHeight="1">
      <c r="B36" s="535" t="s">
        <v>71</v>
      </c>
      <c r="C36" s="535"/>
      <c r="D36" s="535"/>
    </row>
    <row r="37" spans="2:4" ht="15" customHeight="1">
      <c r="B37" s="509" t="str">
        <f>+B9</f>
        <v>Al 30 de setiembre de 2014</v>
      </c>
      <c r="C37" s="509"/>
      <c r="D37" s="101"/>
    </row>
    <row r="38" spans="2:4" ht="9" customHeight="1">
      <c r="B38" s="61"/>
      <c r="C38" s="61"/>
      <c r="D38" s="61"/>
    </row>
    <row r="39" spans="2:4" ht="15" customHeight="1">
      <c r="B39" s="524" t="s">
        <v>322</v>
      </c>
      <c r="C39" s="515" t="s">
        <v>69</v>
      </c>
      <c r="D39" s="510" t="s">
        <v>70</v>
      </c>
    </row>
    <row r="40" spans="2:7" ht="13.5" customHeight="1">
      <c r="B40" s="525"/>
      <c r="C40" s="516"/>
      <c r="D40" s="511"/>
      <c r="E40" s="82"/>
      <c r="G40" s="432"/>
    </row>
    <row r="41" spans="2:4" ht="9" customHeight="1">
      <c r="B41" s="526"/>
      <c r="C41" s="517"/>
      <c r="D41" s="512"/>
    </row>
    <row r="42" spans="2:4" ht="7.5" customHeight="1">
      <c r="B42" s="46"/>
      <c r="C42" s="47"/>
      <c r="D42" s="47"/>
    </row>
    <row r="43" spans="2:4" ht="16.5">
      <c r="B43" s="49" t="s">
        <v>96</v>
      </c>
      <c r="C43" s="141">
        <v>0</v>
      </c>
      <c r="D43" s="141">
        <v>0</v>
      </c>
    </row>
    <row r="44" spans="2:5" ht="12.75" customHeight="1">
      <c r="B44" s="51"/>
      <c r="C44" s="65"/>
      <c r="D44" s="65"/>
      <c r="E44" s="161"/>
    </row>
    <row r="45" spans="2:5" ht="16.5">
      <c r="B45" s="49" t="s">
        <v>97</v>
      </c>
      <c r="C45" s="66">
        <f>+C48+C47</f>
        <v>19721.83439</v>
      </c>
      <c r="D45" s="66">
        <f>+D48+D47</f>
        <v>57035.54505588001</v>
      </c>
      <c r="E45" s="161"/>
    </row>
    <row r="46" spans="2:5" ht="6" customHeight="1">
      <c r="B46" s="49"/>
      <c r="C46" s="66"/>
      <c r="D46" s="66"/>
      <c r="E46" s="161"/>
    </row>
    <row r="47" spans="2:5" ht="15.75">
      <c r="B47" s="51" t="s">
        <v>142</v>
      </c>
      <c r="C47" s="416">
        <v>13409.32675</v>
      </c>
      <c r="D47" s="65">
        <f>+C47*$H$6</f>
        <v>38779.772961</v>
      </c>
      <c r="E47" s="67"/>
    </row>
    <row r="48" spans="2:5" ht="15.75">
      <c r="B48" s="51" t="s">
        <v>140</v>
      </c>
      <c r="C48" s="416">
        <v>6312.507640000001</v>
      </c>
      <c r="D48" s="65">
        <f>+C48*$H$6</f>
        <v>18255.77209488</v>
      </c>
      <c r="E48" s="161"/>
    </row>
    <row r="49" spans="2:5" ht="9.75" customHeight="1">
      <c r="B49" s="60"/>
      <c r="C49" s="68"/>
      <c r="D49" s="68"/>
      <c r="E49" s="161"/>
    </row>
    <row r="50" spans="2:4" ht="15" customHeight="1">
      <c r="B50" s="533" t="s">
        <v>75</v>
      </c>
      <c r="C50" s="537">
        <f>+C45+C43</f>
        <v>19721.83439</v>
      </c>
      <c r="D50" s="537">
        <f>+D45+D43</f>
        <v>57035.54505588001</v>
      </c>
    </row>
    <row r="51" spans="2:4" ht="15" customHeight="1">
      <c r="B51" s="534"/>
      <c r="C51" s="538"/>
      <c r="D51" s="538"/>
    </row>
    <row r="52" spans="2:4" ht="5.25" customHeight="1">
      <c r="B52" s="536"/>
      <c r="C52" s="536"/>
      <c r="D52" s="536"/>
    </row>
    <row r="54" ht="15.75">
      <c r="B54" s="221"/>
    </row>
    <row r="55" ht="15.75">
      <c r="B55" s="221"/>
    </row>
  </sheetData>
  <sheetProtection/>
  <mergeCells count="22">
    <mergeCell ref="B9:C9"/>
    <mergeCell ref="B11:B13"/>
    <mergeCell ref="D39:D41"/>
    <mergeCell ref="B24:B25"/>
    <mergeCell ref="C39:C41"/>
    <mergeCell ref="B37:C37"/>
    <mergeCell ref="B36:D36"/>
    <mergeCell ref="B52:D52"/>
    <mergeCell ref="B50:B51"/>
    <mergeCell ref="C50:C51"/>
    <mergeCell ref="D50:D51"/>
    <mergeCell ref="B39:B41"/>
    <mergeCell ref="B6:E6"/>
    <mergeCell ref="B34:E34"/>
    <mergeCell ref="B35:D35"/>
    <mergeCell ref="B7:D7"/>
    <mergeCell ref="C24:C25"/>
    <mergeCell ref="B8:D8"/>
    <mergeCell ref="D24:D25"/>
    <mergeCell ref="C11:C13"/>
    <mergeCell ref="B26:D26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4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57421875" style="26" customWidth="1"/>
    <col min="2" max="2" width="37.7109375" style="26" customWidth="1"/>
    <col min="3" max="3" width="19.7109375" style="26" customWidth="1"/>
    <col min="4" max="4" width="19.7109375" style="28" customWidth="1"/>
    <col min="5" max="5" width="11.421875" style="28" customWidth="1"/>
    <col min="6" max="7" width="11.421875" style="403" customWidth="1"/>
    <col min="8" max="8" width="26.140625" style="403" customWidth="1"/>
    <col min="9" max="9" width="14.28125" style="403" customWidth="1"/>
    <col min="10" max="10" width="11.421875" style="403" customWidth="1"/>
    <col min="11" max="16" width="11.421875" style="28" customWidth="1"/>
    <col min="17" max="16384" width="11.421875" style="26" customWidth="1"/>
  </cols>
  <sheetData>
    <row r="1" ht="15"/>
    <row r="2" ht="15"/>
    <row r="3" ht="15"/>
    <row r="4" spans="2:5" ht="15">
      <c r="B4" s="126"/>
      <c r="C4" s="126"/>
      <c r="D4" s="112"/>
      <c r="E4" s="112"/>
    </row>
    <row r="5" spans="2:5" ht="18">
      <c r="B5" s="170" t="s">
        <v>26</v>
      </c>
      <c r="C5" s="171"/>
      <c r="D5" s="171"/>
      <c r="E5" s="112"/>
    </row>
    <row r="6" spans="2:5" ht="18" customHeight="1">
      <c r="B6" s="518" t="s">
        <v>93</v>
      </c>
      <c r="C6" s="518"/>
      <c r="D6" s="518"/>
      <c r="E6" s="518"/>
    </row>
    <row r="7" spans="2:5" ht="15.75">
      <c r="B7" s="523" t="s">
        <v>91</v>
      </c>
      <c r="C7" s="523"/>
      <c r="D7" s="523"/>
      <c r="E7" s="112"/>
    </row>
    <row r="8" spans="2:8" ht="15.75">
      <c r="B8" s="535" t="s">
        <v>181</v>
      </c>
      <c r="C8" s="535"/>
      <c r="D8" s="535"/>
      <c r="E8" s="112"/>
      <c r="H8" s="456">
        <v>2.892</v>
      </c>
    </row>
    <row r="9" spans="2:8" ht="15.75">
      <c r="B9" s="509" t="str">
        <f>+'Tipo Instrum.'!B37:C37</f>
        <v>Al 30 de setiembre de 2014</v>
      </c>
      <c r="C9" s="509"/>
      <c r="D9" s="424"/>
      <c r="E9" s="112"/>
      <c r="H9" s="433"/>
    </row>
    <row r="10" spans="2:5" ht="8.25" customHeight="1">
      <c r="B10" s="171"/>
      <c r="C10" s="171"/>
      <c r="D10" s="171"/>
      <c r="E10" s="112"/>
    </row>
    <row r="11" spans="2:5" ht="15" customHeight="1">
      <c r="B11" s="524" t="s">
        <v>325</v>
      </c>
      <c r="C11" s="515" t="s">
        <v>69</v>
      </c>
      <c r="D11" s="510" t="s">
        <v>70</v>
      </c>
      <c r="E11" s="112"/>
    </row>
    <row r="12" spans="2:7" ht="13.5" customHeight="1">
      <c r="B12" s="525"/>
      <c r="C12" s="516"/>
      <c r="D12" s="511"/>
      <c r="E12" s="170"/>
      <c r="G12" s="432"/>
    </row>
    <row r="13" spans="2:5" ht="9" customHeight="1">
      <c r="B13" s="526"/>
      <c r="C13" s="517"/>
      <c r="D13" s="512"/>
      <c r="E13" s="112"/>
    </row>
    <row r="14" spans="2:5" ht="9" customHeight="1">
      <c r="B14" s="172"/>
      <c r="C14" s="298"/>
      <c r="D14" s="391"/>
      <c r="E14" s="112"/>
    </row>
    <row r="15" spans="2:5" ht="16.5">
      <c r="B15" s="304" t="s">
        <v>262</v>
      </c>
      <c r="C15" s="305">
        <f>+C16+C17</f>
        <v>596751.7957900001</v>
      </c>
      <c r="D15" s="305">
        <f>+D16+D17</f>
        <v>1725806.1934246803</v>
      </c>
      <c r="E15" s="112"/>
    </row>
    <row r="16" spans="2:7" ht="15.75">
      <c r="B16" s="306" t="s">
        <v>144</v>
      </c>
      <c r="C16" s="307">
        <v>340708.95349</v>
      </c>
      <c r="D16" s="307">
        <f>+C16*$H$8</f>
        <v>985330.29349308</v>
      </c>
      <c r="E16" s="112"/>
      <c r="F16" s="434">
        <f>+C16+C20+C55</f>
        <v>504313.38676</v>
      </c>
      <c r="G16" s="434">
        <f>+D16+D20+D55</f>
        <v>1458474.3145099198</v>
      </c>
    </row>
    <row r="17" spans="2:7" ht="15.75">
      <c r="B17" s="306" t="s">
        <v>135</v>
      </c>
      <c r="C17" s="307">
        <v>256042.84230000013</v>
      </c>
      <c r="D17" s="307">
        <f>+C17*$H$8</f>
        <v>740475.8999316003</v>
      </c>
      <c r="E17" s="112"/>
      <c r="F17" s="434">
        <f>+C17+C21+C56</f>
        <v>314569.1172200002</v>
      </c>
      <c r="G17" s="434">
        <f>+D17+D21+D56</f>
        <v>909733.8870002403</v>
      </c>
    </row>
    <row r="18" spans="2:4" ht="15.75">
      <c r="B18" s="76"/>
      <c r="C18" s="81"/>
      <c r="D18" s="77"/>
    </row>
    <row r="19" spans="2:4" ht="16.5">
      <c r="B19" s="78" t="s">
        <v>73</v>
      </c>
      <c r="C19" s="79">
        <f>+C20+C21</f>
        <v>202408.8738</v>
      </c>
      <c r="D19" s="79">
        <f>+D20+D21</f>
        <v>585366.4630296</v>
      </c>
    </row>
    <row r="20" spans="2:7" ht="15.75">
      <c r="B20" s="80" t="s">
        <v>201</v>
      </c>
      <c r="C20" s="81">
        <f>+C24+C28+C32</f>
        <v>150195.10652</v>
      </c>
      <c r="D20" s="81">
        <f>+D24+D28+D32</f>
        <v>434364.24805584</v>
      </c>
      <c r="F20" s="434">
        <f>+F16+F17</f>
        <v>818882.5039800003</v>
      </c>
      <c r="G20" s="434">
        <f>+G16+G17</f>
        <v>2368208.20151016</v>
      </c>
    </row>
    <row r="21" spans="2:4" ht="15.75">
      <c r="B21" s="80" t="s">
        <v>135</v>
      </c>
      <c r="C21" s="81">
        <f>+C25+C29+C33</f>
        <v>52213.76728</v>
      </c>
      <c r="D21" s="81">
        <f>+D25+D29+D33</f>
        <v>151002.21497375998</v>
      </c>
    </row>
    <row r="22" spans="2:4" ht="15">
      <c r="B22" s="76"/>
      <c r="C22" s="72"/>
      <c r="D22" s="77"/>
    </row>
    <row r="23" spans="2:4" ht="15.75">
      <c r="B23" s="69" t="s">
        <v>21</v>
      </c>
      <c r="C23" s="70">
        <f>+C24</f>
        <v>136875.99064</v>
      </c>
      <c r="D23" s="70">
        <f>+D24</f>
        <v>395845.36493088</v>
      </c>
    </row>
    <row r="24" spans="2:4" ht="15">
      <c r="B24" s="71" t="s">
        <v>145</v>
      </c>
      <c r="C24" s="72">
        <v>136875.99064</v>
      </c>
      <c r="D24" s="72">
        <f>+C24*$H$8</f>
        <v>395845.36493088</v>
      </c>
    </row>
    <row r="25" spans="2:4" ht="15">
      <c r="B25" s="71" t="s">
        <v>135</v>
      </c>
      <c r="C25" s="142">
        <v>0</v>
      </c>
      <c r="D25" s="143">
        <f>+C25*$H$8</f>
        <v>0</v>
      </c>
    </row>
    <row r="26" spans="2:4" ht="12" customHeight="1">
      <c r="B26" s="76"/>
      <c r="C26" s="72"/>
      <c r="D26" s="77"/>
    </row>
    <row r="27" spans="2:4" ht="15.75">
      <c r="B27" s="69" t="s">
        <v>20</v>
      </c>
      <c r="C27" s="70">
        <f>+C28+C29</f>
        <v>53605.11348</v>
      </c>
      <c r="D27" s="70">
        <f>+D28+D29</f>
        <v>155025.98818415997</v>
      </c>
    </row>
    <row r="28" spans="2:4" ht="15">
      <c r="B28" s="71" t="s">
        <v>144</v>
      </c>
      <c r="C28" s="72">
        <v>1391.3462</v>
      </c>
      <c r="D28" s="72">
        <f>+C28*$H$8</f>
        <v>4023.7732103999997</v>
      </c>
    </row>
    <row r="29" spans="2:4" ht="15">
      <c r="B29" s="71" t="s">
        <v>202</v>
      </c>
      <c r="C29" s="72">
        <v>52213.76728</v>
      </c>
      <c r="D29" s="72">
        <f>+C29*$H$8</f>
        <v>151002.21497375998</v>
      </c>
    </row>
    <row r="30" spans="2:4" ht="15">
      <c r="B30" s="76"/>
      <c r="C30" s="72"/>
      <c r="D30" s="77"/>
    </row>
    <row r="31" spans="2:4" ht="15.75">
      <c r="B31" s="69" t="s">
        <v>22</v>
      </c>
      <c r="C31" s="70">
        <f>+C32</f>
        <v>11927.769680000001</v>
      </c>
      <c r="D31" s="70">
        <f>+D32</f>
        <v>34495.10991456</v>
      </c>
    </row>
    <row r="32" spans="2:4" ht="15">
      <c r="B32" s="71" t="s">
        <v>145</v>
      </c>
      <c r="C32" s="72">
        <v>11927.769680000001</v>
      </c>
      <c r="D32" s="72">
        <f>+C32*$H$8</f>
        <v>34495.10991456</v>
      </c>
    </row>
    <row r="33" spans="2:4" ht="15">
      <c r="B33" s="71" t="s">
        <v>146</v>
      </c>
      <c r="C33" s="142">
        <v>0</v>
      </c>
      <c r="D33" s="142">
        <f>+C33*$H$8</f>
        <v>0</v>
      </c>
    </row>
    <row r="34" spans="2:4" ht="7.5" customHeight="1">
      <c r="B34" s="73"/>
      <c r="C34" s="74"/>
      <c r="D34" s="75"/>
    </row>
    <row r="35" spans="2:4" ht="15" customHeight="1">
      <c r="B35" s="533" t="s">
        <v>16</v>
      </c>
      <c r="C35" s="542">
        <f>+C19+C15</f>
        <v>799160.6695900001</v>
      </c>
      <c r="D35" s="542">
        <f>+D19+D15</f>
        <v>2311172.65645428</v>
      </c>
    </row>
    <row r="36" spans="2:7" ht="15" customHeight="1">
      <c r="B36" s="534"/>
      <c r="C36" s="543"/>
      <c r="D36" s="543"/>
      <c r="G36" s="434"/>
    </row>
    <row r="37" ht="4.5" customHeight="1"/>
    <row r="38" spans="2:4" ht="15">
      <c r="B38" s="541" t="s">
        <v>81</v>
      </c>
      <c r="C38" s="541"/>
      <c r="D38" s="541"/>
    </row>
    <row r="39" spans="2:4" ht="15">
      <c r="B39" s="541" t="s">
        <v>116</v>
      </c>
      <c r="C39" s="541"/>
      <c r="D39" s="541"/>
    </row>
    <row r="40" spans="2:4" ht="15">
      <c r="B40" s="102"/>
      <c r="C40" s="102"/>
      <c r="D40" s="102"/>
    </row>
    <row r="41" spans="2:7" ht="15">
      <c r="B41" s="102"/>
      <c r="C41" s="111"/>
      <c r="D41" s="102"/>
      <c r="F41" s="436"/>
      <c r="G41" s="436"/>
    </row>
    <row r="43" spans="2:4" ht="18">
      <c r="B43" s="82" t="s">
        <v>191</v>
      </c>
      <c r="C43" s="83"/>
      <c r="D43" s="83"/>
    </row>
    <row r="44" spans="2:5" ht="15" customHeight="1">
      <c r="B44" s="518" t="s">
        <v>93</v>
      </c>
      <c r="C44" s="518"/>
      <c r="D44" s="518"/>
      <c r="E44" s="518"/>
    </row>
    <row r="45" spans="2:5" ht="15" customHeight="1">
      <c r="B45" s="523" t="s">
        <v>95</v>
      </c>
      <c r="C45" s="523"/>
      <c r="D45" s="523"/>
      <c r="E45" s="110"/>
    </row>
    <row r="46" spans="2:5" ht="15" customHeight="1">
      <c r="B46" s="535" t="s">
        <v>181</v>
      </c>
      <c r="C46" s="535"/>
      <c r="D46" s="535"/>
      <c r="E46" s="110"/>
    </row>
    <row r="47" spans="2:4" ht="15" customHeight="1">
      <c r="B47" s="509" t="str">
        <f>+B9</f>
        <v>Al 30 de setiembre de 2014</v>
      </c>
      <c r="C47" s="509"/>
      <c r="D47" s="101"/>
    </row>
    <row r="48" spans="2:4" ht="6.75" customHeight="1">
      <c r="B48" s="83"/>
      <c r="C48" s="83"/>
      <c r="D48" s="83"/>
    </row>
    <row r="49" spans="2:4" ht="15" customHeight="1">
      <c r="B49" s="524" t="s">
        <v>325</v>
      </c>
      <c r="C49" s="515" t="s">
        <v>69</v>
      </c>
      <c r="D49" s="510" t="s">
        <v>70</v>
      </c>
    </row>
    <row r="50" spans="2:7" ht="13.5" customHeight="1">
      <c r="B50" s="525"/>
      <c r="C50" s="516"/>
      <c r="D50" s="511"/>
      <c r="E50" s="82"/>
      <c r="G50" s="432"/>
    </row>
    <row r="51" spans="2:4" ht="9" customHeight="1">
      <c r="B51" s="526"/>
      <c r="C51" s="517"/>
      <c r="D51" s="512"/>
    </row>
    <row r="52" spans="2:4" ht="7.5" customHeight="1">
      <c r="B52" s="84"/>
      <c r="C52" s="85"/>
      <c r="D52" s="86"/>
    </row>
    <row r="53" spans="2:4" ht="19.5" customHeight="1">
      <c r="B53" s="78" t="s">
        <v>72</v>
      </c>
      <c r="C53" s="144">
        <f>+C55+C56</f>
        <v>19721.83439</v>
      </c>
      <c r="D53" s="144">
        <f>+D55+D56</f>
        <v>57035.54505588001</v>
      </c>
    </row>
    <row r="54" spans="2:4" ht="6" customHeight="1">
      <c r="B54" s="78"/>
      <c r="C54" s="144"/>
      <c r="D54" s="144"/>
    </row>
    <row r="55" spans="2:4" ht="19.5" customHeight="1">
      <c r="B55" s="80" t="s">
        <v>143</v>
      </c>
      <c r="C55" s="169">
        <v>13409.32675</v>
      </c>
      <c r="D55" s="145">
        <f>+C55*$H$8</f>
        <v>38779.772961</v>
      </c>
    </row>
    <row r="56" spans="2:4" ht="15" customHeight="1">
      <c r="B56" s="80" t="s">
        <v>135</v>
      </c>
      <c r="C56" s="145">
        <v>6312.507640000001</v>
      </c>
      <c r="D56" s="145">
        <f>+C56*$H$8</f>
        <v>18255.77209488</v>
      </c>
    </row>
    <row r="57" spans="2:4" ht="15.75" customHeight="1">
      <c r="B57" s="76"/>
      <c r="C57" s="145"/>
      <c r="D57" s="148"/>
    </row>
    <row r="58" spans="2:4" ht="16.5">
      <c r="B58" s="78" t="s">
        <v>73</v>
      </c>
      <c r="C58" s="147">
        <f>+C60+C61</f>
        <v>0</v>
      </c>
      <c r="D58" s="147">
        <f>+D60+D61</f>
        <v>0</v>
      </c>
    </row>
    <row r="59" spans="2:4" ht="6.75" customHeight="1">
      <c r="B59" s="78"/>
      <c r="C59" s="147"/>
      <c r="D59" s="147"/>
    </row>
    <row r="60" spans="2:4" ht="19.5" customHeight="1">
      <c r="B60" s="80" t="s">
        <v>144</v>
      </c>
      <c r="C60" s="204">
        <v>0</v>
      </c>
      <c r="D60" s="204">
        <f>+C60*$H$8</f>
        <v>0</v>
      </c>
    </row>
    <row r="61" spans="2:4" ht="15" customHeight="1">
      <c r="B61" s="80" t="s">
        <v>135</v>
      </c>
      <c r="C61" s="204">
        <v>0</v>
      </c>
      <c r="D61" s="204">
        <f>+C61*$H$8</f>
        <v>0</v>
      </c>
    </row>
    <row r="62" spans="2:4" ht="8.25" customHeight="1">
      <c r="B62" s="73"/>
      <c r="C62" s="146"/>
      <c r="D62" s="149"/>
    </row>
    <row r="63" spans="2:4" ht="15" customHeight="1">
      <c r="B63" s="533" t="s">
        <v>16</v>
      </c>
      <c r="C63" s="539">
        <f>+C58+C53</f>
        <v>19721.83439</v>
      </c>
      <c r="D63" s="539">
        <f>+D58+D53</f>
        <v>57035.54505588001</v>
      </c>
    </row>
    <row r="64" spans="2:9" ht="15" customHeight="1">
      <c r="B64" s="534"/>
      <c r="C64" s="540"/>
      <c r="D64" s="540"/>
      <c r="H64" s="436"/>
      <c r="I64" s="436"/>
    </row>
    <row r="65" ht="5.25" customHeight="1"/>
  </sheetData>
  <sheetProtection/>
  <mergeCells count="22">
    <mergeCell ref="B6:E6"/>
    <mergeCell ref="B7:D7"/>
    <mergeCell ref="B35:B36"/>
    <mergeCell ref="C35:C36"/>
    <mergeCell ref="D35:D36"/>
    <mergeCell ref="B8:D8"/>
    <mergeCell ref="D11:D13"/>
    <mergeCell ref="B38:D38"/>
    <mergeCell ref="B44:E44"/>
    <mergeCell ref="C11:C13"/>
    <mergeCell ref="B9:C9"/>
    <mergeCell ref="B11:B13"/>
    <mergeCell ref="B39:D39"/>
    <mergeCell ref="B47:C47"/>
    <mergeCell ref="B63:B64"/>
    <mergeCell ref="C63:C64"/>
    <mergeCell ref="B45:D45"/>
    <mergeCell ref="B46:D46"/>
    <mergeCell ref="D63:D64"/>
    <mergeCell ref="C49:C51"/>
    <mergeCell ref="D49:D51"/>
    <mergeCell ref="B49:B51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P458"/>
  <sheetViews>
    <sheetView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57421875" style="126" customWidth="1"/>
    <col min="2" max="2" width="58.00390625" style="126" customWidth="1"/>
    <col min="3" max="4" width="19.7109375" style="112" customWidth="1"/>
    <col min="5" max="5" width="10.00390625" style="112" customWidth="1"/>
    <col min="6" max="6" width="18.421875" style="430" customWidth="1"/>
    <col min="7" max="7" width="30.00390625" style="430" customWidth="1"/>
    <col min="8" max="8" width="14.421875" style="430" customWidth="1"/>
    <col min="9" max="9" width="14.8515625" style="430" customWidth="1"/>
    <col min="10" max="11" width="11.421875" style="430" customWidth="1"/>
    <col min="12" max="12" width="11.28125" style="430" customWidth="1"/>
    <col min="13" max="13" width="11.421875" style="430" customWidth="1"/>
    <col min="14" max="16" width="11.421875" style="112" customWidth="1"/>
    <col min="17" max="16384" width="11.421875" style="126" customWidth="1"/>
  </cols>
  <sheetData>
    <row r="1" ht="15"/>
    <row r="2" ht="15"/>
    <row r="3" ht="15"/>
    <row r="5" spans="2:4" ht="18">
      <c r="B5" s="170" t="s">
        <v>27</v>
      </c>
      <c r="C5" s="170"/>
      <c r="D5" s="170"/>
    </row>
    <row r="6" spans="2:5" ht="18" customHeight="1">
      <c r="B6" s="518" t="s">
        <v>93</v>
      </c>
      <c r="C6" s="518"/>
      <c r="D6" s="518"/>
      <c r="E6" s="426"/>
    </row>
    <row r="7" spans="2:10" ht="15.75">
      <c r="B7" s="523" t="s">
        <v>91</v>
      </c>
      <c r="C7" s="523"/>
      <c r="D7" s="523"/>
      <c r="G7" s="456">
        <v>2.892</v>
      </c>
      <c r="I7" s="460"/>
      <c r="J7" s="461"/>
    </row>
    <row r="8" spans="2:4" ht="15.75" customHeight="1">
      <c r="B8" s="523" t="s">
        <v>134</v>
      </c>
      <c r="C8" s="523"/>
      <c r="D8" s="523"/>
    </row>
    <row r="9" spans="2:7" ht="15.75">
      <c r="B9" s="509" t="str">
        <f>+Moneda!B47</f>
        <v>Al 30 de setiembre de 2014</v>
      </c>
      <c r="C9" s="509"/>
      <c r="D9" s="446"/>
      <c r="G9" s="462"/>
    </row>
    <row r="10" spans="2:4" ht="7.5" customHeight="1">
      <c r="B10" s="171"/>
      <c r="C10" s="171"/>
      <c r="D10" s="171"/>
    </row>
    <row r="11" spans="2:8" ht="15" customHeight="1">
      <c r="B11" s="524" t="s">
        <v>185</v>
      </c>
      <c r="C11" s="515" t="s">
        <v>69</v>
      </c>
      <c r="D11" s="510" t="s">
        <v>70</v>
      </c>
      <c r="G11" s="463"/>
      <c r="H11" s="431">
        <f>+C21+C55</f>
        <v>99790.95734</v>
      </c>
    </row>
    <row r="12" spans="2:7" ht="13.5" customHeight="1">
      <c r="B12" s="525"/>
      <c r="C12" s="516"/>
      <c r="D12" s="511"/>
      <c r="E12" s="170"/>
      <c r="G12" s="432"/>
    </row>
    <row r="13" spans="2:4" ht="9" customHeight="1">
      <c r="B13" s="526"/>
      <c r="C13" s="517"/>
      <c r="D13" s="512"/>
    </row>
    <row r="14" spans="2:4" ht="9" customHeight="1">
      <c r="B14" s="172"/>
      <c r="C14" s="172"/>
      <c r="D14" s="205"/>
    </row>
    <row r="15" spans="2:9" ht="15.75">
      <c r="B15" s="123" t="s">
        <v>117</v>
      </c>
      <c r="C15" s="115">
        <f>+C17</f>
        <v>490904.06000999996</v>
      </c>
      <c r="D15" s="116">
        <f>+D17</f>
        <v>1419694.5415489199</v>
      </c>
      <c r="G15" s="430" t="s">
        <v>77</v>
      </c>
      <c r="H15" s="431">
        <f>+C19+C52+C111</f>
        <v>591420.5581299999</v>
      </c>
      <c r="I15" s="431">
        <f>+D19+D52+D111</f>
        <v>1710388.2541119598</v>
      </c>
    </row>
    <row r="16" spans="2:4" ht="8.25" customHeight="1">
      <c r="B16" s="123"/>
      <c r="C16" s="115"/>
      <c r="D16" s="116"/>
    </row>
    <row r="17" spans="2:9" ht="15.75">
      <c r="B17" s="114" t="s">
        <v>118</v>
      </c>
      <c r="C17" s="115">
        <f>+C19+C23</f>
        <v>490904.06000999996</v>
      </c>
      <c r="D17" s="116">
        <f>+D19+D23</f>
        <v>1419694.5415489199</v>
      </c>
      <c r="G17" s="430" t="s">
        <v>66</v>
      </c>
      <c r="H17" s="431">
        <f>+C31</f>
        <v>52213.76728</v>
      </c>
      <c r="I17" s="431">
        <f>+D31</f>
        <v>151002.21497376</v>
      </c>
    </row>
    <row r="18" spans="2:4" ht="7.5" customHeight="1">
      <c r="B18" s="117"/>
      <c r="C18" s="118"/>
      <c r="D18" s="119"/>
    </row>
    <row r="19" spans="2:9" ht="15">
      <c r="B19" s="117" t="s">
        <v>119</v>
      </c>
      <c r="C19" s="118">
        <f>+C20+C21</f>
        <v>489018.24288</v>
      </c>
      <c r="D19" s="119">
        <f>+D20+D21</f>
        <v>1414240.75840896</v>
      </c>
      <c r="G19" s="430" t="s">
        <v>90</v>
      </c>
      <c r="H19" s="431">
        <f>+C39+C48+C57+C94+C101+C107+C114+C23</f>
        <v>175248.17857000002</v>
      </c>
      <c r="I19" s="431">
        <f>+D39+D48+D57+D94+D101+D107+D114+D23</f>
        <v>506817.73242444</v>
      </c>
    </row>
    <row r="20" spans="2:4" ht="15">
      <c r="B20" s="120" t="s">
        <v>203</v>
      </c>
      <c r="C20" s="121">
        <v>424989.25815999997</v>
      </c>
      <c r="D20" s="122">
        <f>+C20*$G$7</f>
        <v>1229068.93459872</v>
      </c>
    </row>
    <row r="21" spans="2:9" ht="15">
      <c r="B21" s="120" t="s">
        <v>207</v>
      </c>
      <c r="C21" s="121">
        <v>64028.98472</v>
      </c>
      <c r="D21" s="122">
        <f>+C21*$G$7</f>
        <v>185171.82381024</v>
      </c>
      <c r="E21" s="112" t="s">
        <v>195</v>
      </c>
      <c r="F21" s="431"/>
      <c r="G21" s="430" t="s">
        <v>41</v>
      </c>
      <c r="H21" s="464">
        <f>+C37</f>
        <v>0</v>
      </c>
      <c r="I21" s="431">
        <f>+D37</f>
        <v>0</v>
      </c>
    </row>
    <row r="22" spans="2:9" ht="13.5" customHeight="1">
      <c r="B22" s="117"/>
      <c r="C22" s="118"/>
      <c r="D22" s="119">
        <f>+C22*$G$7</f>
        <v>0</v>
      </c>
      <c r="I22" s="431"/>
    </row>
    <row r="23" spans="2:9" ht="13.5" customHeight="1">
      <c r="B23" s="117" t="s">
        <v>124</v>
      </c>
      <c r="C23" s="118">
        <f>+C24</f>
        <v>1885.81713</v>
      </c>
      <c r="D23" s="119">
        <f>+D24</f>
        <v>5453.78313996</v>
      </c>
      <c r="F23" s="430" t="s">
        <v>300</v>
      </c>
      <c r="I23" s="431"/>
    </row>
    <row r="24" spans="2:9" ht="13.5" customHeight="1">
      <c r="B24" s="120" t="s">
        <v>261</v>
      </c>
      <c r="C24" s="121">
        <v>1885.81713</v>
      </c>
      <c r="D24" s="122">
        <f>+C24*$G$7</f>
        <v>5453.78313996</v>
      </c>
      <c r="I24" s="431"/>
    </row>
    <row r="25" spans="2:9" ht="13.5" customHeight="1">
      <c r="B25" s="117"/>
      <c r="C25" s="118"/>
      <c r="D25" s="119"/>
      <c r="I25" s="431"/>
    </row>
    <row r="26" spans="2:9" ht="13.5" customHeight="1">
      <c r="B26" s="117"/>
      <c r="C26" s="118"/>
      <c r="D26" s="119"/>
      <c r="I26" s="431"/>
    </row>
    <row r="27" spans="2:9" ht="15.75">
      <c r="B27" s="123" t="s">
        <v>120</v>
      </c>
      <c r="C27" s="115">
        <f>+C29+C35</f>
        <v>308256.60958000005</v>
      </c>
      <c r="D27" s="116">
        <f>+D29+D35</f>
        <v>891478.1149053599</v>
      </c>
      <c r="F27" s="431"/>
      <c r="G27" s="465"/>
      <c r="H27" s="431">
        <f>+H15+H17+H19+H21</f>
        <v>818882.5039799999</v>
      </c>
      <c r="I27" s="431">
        <f>+I15+I17+I19+I21</f>
        <v>2368208.2015101598</v>
      </c>
    </row>
    <row r="28" spans="2:4" ht="12.75" customHeight="1">
      <c r="B28" s="120"/>
      <c r="C28" s="121"/>
      <c r="D28" s="122"/>
    </row>
    <row r="29" spans="2:9" ht="15.75">
      <c r="B29" s="114" t="s">
        <v>121</v>
      </c>
      <c r="C29" s="115">
        <f>+C31</f>
        <v>52213.76728</v>
      </c>
      <c r="D29" s="116">
        <f>+D31</f>
        <v>151002.21497376</v>
      </c>
      <c r="G29" s="466"/>
      <c r="H29" s="467">
        <f>+H27/1000</f>
        <v>818.8825039799999</v>
      </c>
      <c r="I29" s="468">
        <f>+I27/1000</f>
        <v>2368.2082015101596</v>
      </c>
    </row>
    <row r="30" spans="2:4" ht="10.5" customHeight="1">
      <c r="B30" s="114"/>
      <c r="C30" s="115"/>
      <c r="D30" s="116"/>
    </row>
    <row r="31" spans="2:9" ht="15">
      <c r="B31" s="117" t="s">
        <v>122</v>
      </c>
      <c r="C31" s="118">
        <f>+C32+C33</f>
        <v>52213.76728</v>
      </c>
      <c r="D31" s="119">
        <f>+D32+D33</f>
        <v>151002.21497376</v>
      </c>
      <c r="H31" s="460">
        <f>+H29-'Resumen Cuadros'!C16</f>
        <v>0</v>
      </c>
      <c r="I31" s="460">
        <f>+I29-'Resumen Cuadros'!D16</f>
        <v>0</v>
      </c>
    </row>
    <row r="32" spans="2:8" ht="15">
      <c r="B32" s="120" t="s">
        <v>126</v>
      </c>
      <c r="C32" s="121">
        <v>32697.14225</v>
      </c>
      <c r="D32" s="122">
        <f>+C32*$G$7</f>
        <v>94560.135387</v>
      </c>
      <c r="H32" s="460"/>
    </row>
    <row r="33" spans="2:4" ht="15">
      <c r="B33" s="120" t="s">
        <v>127</v>
      </c>
      <c r="C33" s="121">
        <v>19516.625030000003</v>
      </c>
      <c r="D33" s="122">
        <f>+C33*$G$7</f>
        <v>56442.07958676001</v>
      </c>
    </row>
    <row r="34" spans="2:9" ht="17.25" customHeight="1">
      <c r="B34" s="117"/>
      <c r="C34" s="118"/>
      <c r="D34" s="119"/>
      <c r="G34" s="430" t="s">
        <v>151</v>
      </c>
      <c r="H34" s="431">
        <f>+C19+C52</f>
        <v>591316.8243999999</v>
      </c>
      <c r="I34" s="431">
        <f>+D19+D52</f>
        <v>1710088.2561648</v>
      </c>
    </row>
    <row r="35" spans="2:4" ht="15.75">
      <c r="B35" s="114" t="s">
        <v>118</v>
      </c>
      <c r="C35" s="115">
        <f>+C37+C39+C48+C52+C57</f>
        <v>256042.84230000002</v>
      </c>
      <c r="D35" s="116">
        <f>+D37+D39+D48+D52+D57</f>
        <v>740475.8999316</v>
      </c>
    </row>
    <row r="36" spans="2:9" ht="15">
      <c r="B36" s="124"/>
      <c r="C36" s="378"/>
      <c r="D36" s="379"/>
      <c r="G36" s="430" t="s">
        <v>152</v>
      </c>
      <c r="H36" s="431">
        <f>+C39+C48+C23</f>
        <v>155630.07791000002</v>
      </c>
      <c r="I36" s="431">
        <f>+D39+D48+D23</f>
        <v>450082.18531572004</v>
      </c>
    </row>
    <row r="37" spans="2:4" ht="15">
      <c r="B37" s="117" t="s">
        <v>123</v>
      </c>
      <c r="C37" s="380">
        <v>0</v>
      </c>
      <c r="D37" s="381">
        <f>+C37*$G$7</f>
        <v>0</v>
      </c>
    </row>
    <row r="38" spans="2:4" ht="9" customHeight="1">
      <c r="B38" s="125"/>
      <c r="C38" s="118"/>
      <c r="D38" s="119"/>
    </row>
    <row r="39" spans="2:4" ht="15">
      <c r="B39" s="117" t="s">
        <v>124</v>
      </c>
      <c r="C39" s="118">
        <f>+C40+C42+C45+C46+C44+C41+C43</f>
        <v>143137.41617</v>
      </c>
      <c r="D39" s="119">
        <f>+D40+D42+D45+D46+D44+D41+D43</f>
        <v>413953.40756364004</v>
      </c>
    </row>
    <row r="40" spans="2:9" ht="15">
      <c r="B40" s="120" t="s">
        <v>260</v>
      </c>
      <c r="C40" s="121">
        <v>120746.8879</v>
      </c>
      <c r="D40" s="122">
        <f aca="true" t="shared" si="0" ref="D40:D46">+C40*$G$7</f>
        <v>349199.9998068</v>
      </c>
      <c r="H40" s="431"/>
      <c r="I40" s="431"/>
    </row>
    <row r="41" spans="2:9" ht="15">
      <c r="B41" s="120" t="s">
        <v>261</v>
      </c>
      <c r="C41" s="121">
        <f>8685.77201+325.82693</f>
        <v>9011.59894</v>
      </c>
      <c r="D41" s="122">
        <f t="shared" si="0"/>
        <v>26061.54413448</v>
      </c>
      <c r="G41" s="430" t="s">
        <v>153</v>
      </c>
      <c r="H41" s="431">
        <f>+C58</f>
        <v>0</v>
      </c>
      <c r="I41" s="431">
        <f>+D58</f>
        <v>0</v>
      </c>
    </row>
    <row r="42" spans="2:4" ht="15">
      <c r="B42" s="120" t="s">
        <v>231</v>
      </c>
      <c r="C42" s="121">
        <v>7080.73661</v>
      </c>
      <c r="D42" s="122">
        <f t="shared" si="0"/>
        <v>20477.49027612</v>
      </c>
    </row>
    <row r="43" spans="2:7" ht="15">
      <c r="B43" s="120" t="s">
        <v>290</v>
      </c>
      <c r="C43" s="121">
        <v>4946.67076</v>
      </c>
      <c r="D43" s="122">
        <f>+C43*$G$7</f>
        <v>14305.77183792</v>
      </c>
      <c r="G43" s="431"/>
    </row>
    <row r="44" spans="2:7" ht="15">
      <c r="B44" s="120" t="s">
        <v>130</v>
      </c>
      <c r="C44" s="122">
        <v>628.8950199999999</v>
      </c>
      <c r="D44" s="122">
        <f>+C44*$G$7</f>
        <v>1818.7643978399997</v>
      </c>
      <c r="G44" s="431"/>
    </row>
    <row r="45" spans="2:4" ht="15">
      <c r="B45" s="120" t="s">
        <v>129</v>
      </c>
      <c r="C45" s="121">
        <v>503.73828000000003</v>
      </c>
      <c r="D45" s="122">
        <f t="shared" si="0"/>
        <v>1456.8111057600001</v>
      </c>
    </row>
    <row r="46" spans="2:9" ht="15">
      <c r="B46" s="120" t="s">
        <v>131</v>
      </c>
      <c r="C46" s="122">
        <v>218.88866000000002</v>
      </c>
      <c r="D46" s="122">
        <f t="shared" si="0"/>
        <v>633.0260047200001</v>
      </c>
      <c r="I46" s="466"/>
    </row>
    <row r="47" spans="2:9" ht="12.75" customHeight="1">
      <c r="B47" s="117"/>
      <c r="C47" s="119"/>
      <c r="D47" s="119"/>
      <c r="I47" s="469"/>
    </row>
    <row r="48" spans="2:7" ht="15">
      <c r="B48" s="117" t="s">
        <v>74</v>
      </c>
      <c r="C48" s="119">
        <f>+C49+C50</f>
        <v>10606.84461</v>
      </c>
      <c r="D48" s="119">
        <f>+D49+D50</f>
        <v>30674.994612119997</v>
      </c>
      <c r="G48" s="431"/>
    </row>
    <row r="49" spans="2:9" ht="15">
      <c r="B49" s="120" t="s">
        <v>132</v>
      </c>
      <c r="C49" s="122">
        <v>5108.88532</v>
      </c>
      <c r="D49" s="122">
        <f>+C49*$G$7</f>
        <v>14774.89634544</v>
      </c>
      <c r="I49" s="470"/>
    </row>
    <row r="50" spans="2:4" ht="15">
      <c r="B50" s="120" t="s">
        <v>154</v>
      </c>
      <c r="C50" s="122">
        <v>5497.959289999999</v>
      </c>
      <c r="D50" s="122">
        <f>+C50*$G$7</f>
        <v>15900.098266679996</v>
      </c>
    </row>
    <row r="51" spans="2:7" ht="12" customHeight="1">
      <c r="B51" s="120"/>
      <c r="C51" s="122"/>
      <c r="D51" s="122"/>
      <c r="G51" s="431"/>
    </row>
    <row r="52" spans="2:7" ht="15">
      <c r="B52" s="117" t="s">
        <v>256</v>
      </c>
      <c r="C52" s="119">
        <f>+C53+C55+C54</f>
        <v>102298.58151999999</v>
      </c>
      <c r="D52" s="119">
        <f>+D53+D55+D54</f>
        <v>295847.49775583996</v>
      </c>
      <c r="G52" s="471"/>
    </row>
    <row r="53" spans="2:7" ht="15">
      <c r="B53" s="120" t="s">
        <v>257</v>
      </c>
      <c r="C53" s="122">
        <v>21344.830439999994</v>
      </c>
      <c r="D53" s="122">
        <f>+C53*$G$7</f>
        <v>61729.24963247998</v>
      </c>
      <c r="G53" s="472"/>
    </row>
    <row r="54" spans="2:7" ht="15">
      <c r="B54" s="120" t="s">
        <v>282</v>
      </c>
      <c r="C54" s="122">
        <f>30755.11621+14436.66225</f>
        <v>45191.77846</v>
      </c>
      <c r="D54" s="122">
        <f>+C54*$G$7</f>
        <v>130694.62330632</v>
      </c>
      <c r="F54" s="472">
        <f>25606.99571+15665.46533</f>
        <v>41272.46104</v>
      </c>
      <c r="G54" s="472"/>
    </row>
    <row r="55" spans="2:7" ht="15">
      <c r="B55" s="120" t="s">
        <v>204</v>
      </c>
      <c r="C55" s="122">
        <v>35761.97262</v>
      </c>
      <c r="D55" s="122">
        <f>+C55*$G$7</f>
        <v>103423.62481703999</v>
      </c>
      <c r="F55" s="473"/>
      <c r="G55" s="472"/>
    </row>
    <row r="56" spans="2:4" ht="15" hidden="1">
      <c r="B56" s="120"/>
      <c r="C56" s="119"/>
      <c r="D56" s="119"/>
    </row>
    <row r="57" spans="2:4" ht="15" hidden="1">
      <c r="B57" s="117" t="s">
        <v>125</v>
      </c>
      <c r="C57" s="119">
        <f>+C59+C58</f>
        <v>0</v>
      </c>
      <c r="D57" s="119">
        <f>+D59+D58</f>
        <v>0</v>
      </c>
    </row>
    <row r="58" spans="2:4" ht="15" hidden="1">
      <c r="B58" s="120" t="s">
        <v>133</v>
      </c>
      <c r="C58" s="122">
        <v>0</v>
      </c>
      <c r="D58" s="122">
        <f>+C58*$G$7</f>
        <v>0</v>
      </c>
    </row>
    <row r="59" spans="2:4" ht="15" hidden="1">
      <c r="B59" s="120" t="s">
        <v>272</v>
      </c>
      <c r="C59" s="122"/>
      <c r="D59" s="122">
        <f>+C59*$G$7</f>
        <v>0</v>
      </c>
    </row>
    <row r="60" spans="2:4" ht="8.25" customHeight="1">
      <c r="B60" s="120"/>
      <c r="C60" s="122"/>
      <c r="D60" s="206"/>
    </row>
    <row r="61" spans="2:7" ht="15" customHeight="1">
      <c r="B61" s="546" t="s">
        <v>19</v>
      </c>
      <c r="C61" s="548">
        <f>+C27+C15</f>
        <v>799160.6695900001</v>
      </c>
      <c r="D61" s="548">
        <f>+D27+D15</f>
        <v>2311172.65645428</v>
      </c>
      <c r="G61" s="472"/>
    </row>
    <row r="62" spans="2:7" ht="15" customHeight="1">
      <c r="B62" s="547"/>
      <c r="C62" s="549"/>
      <c r="D62" s="549"/>
      <c r="G62" s="472"/>
    </row>
    <row r="63" spans="2:4" ht="4.5" customHeight="1">
      <c r="B63" s="207"/>
      <c r="C63" s="173"/>
      <c r="D63" s="173"/>
    </row>
    <row r="64" spans="2:16" s="209" customFormat="1" ht="15" customHeight="1">
      <c r="B64" s="208" t="s">
        <v>212</v>
      </c>
      <c r="C64" s="174"/>
      <c r="D64" s="174"/>
      <c r="E64" s="113"/>
      <c r="F64" s="474"/>
      <c r="G64" s="474"/>
      <c r="H64" s="475"/>
      <c r="I64" s="475"/>
      <c r="J64" s="475"/>
      <c r="K64" s="475"/>
      <c r="L64" s="475"/>
      <c r="M64" s="475"/>
      <c r="N64" s="113"/>
      <c r="O64" s="113"/>
      <c r="P64" s="113"/>
    </row>
    <row r="65" spans="2:4" ht="6.75" customHeight="1">
      <c r="B65" s="210"/>
      <c r="C65" s="175"/>
      <c r="D65" s="175"/>
    </row>
    <row r="66" spans="2:7" ht="15">
      <c r="B66" s="175" t="s">
        <v>255</v>
      </c>
      <c r="C66" s="428"/>
      <c r="D66" s="175"/>
      <c r="G66" s="476"/>
    </row>
    <row r="67" spans="2:4" ht="15">
      <c r="B67" s="492" t="s">
        <v>147</v>
      </c>
      <c r="C67" s="492"/>
      <c r="D67" s="492"/>
    </row>
    <row r="68" spans="2:4" ht="15">
      <c r="B68" s="492" t="s">
        <v>266</v>
      </c>
      <c r="C68" s="492"/>
      <c r="D68" s="492"/>
    </row>
    <row r="69" spans="2:4" ht="15">
      <c r="B69" s="423" t="s">
        <v>263</v>
      </c>
      <c r="C69" s="395"/>
      <c r="D69" s="395"/>
    </row>
    <row r="70" spans="2:4" ht="15">
      <c r="B70" s="492" t="s">
        <v>258</v>
      </c>
      <c r="C70" s="492"/>
      <c r="D70" s="492"/>
    </row>
    <row r="71" spans="2:6" ht="15">
      <c r="B71" s="492" t="s">
        <v>259</v>
      </c>
      <c r="C71" s="492"/>
      <c r="D71" s="492"/>
      <c r="F71" s="477"/>
    </row>
    <row r="72" ht="15">
      <c r="C72" s="190"/>
    </row>
    <row r="73" spans="2:4" ht="15">
      <c r="B73" s="222"/>
      <c r="C73" s="390"/>
      <c r="D73" s="390"/>
    </row>
    <row r="74" spans="3:6" ht="15">
      <c r="C74" s="176"/>
      <c r="D74" s="176"/>
      <c r="F74" s="466"/>
    </row>
    <row r="76" spans="2:4" ht="18">
      <c r="B76" s="170" t="s">
        <v>192</v>
      </c>
      <c r="C76" s="170"/>
      <c r="D76" s="170"/>
    </row>
    <row r="77" spans="2:5" ht="15.75" customHeight="1">
      <c r="B77" s="518" t="s">
        <v>93</v>
      </c>
      <c r="C77" s="518"/>
      <c r="D77" s="518"/>
      <c r="E77" s="426"/>
    </row>
    <row r="78" spans="2:4" ht="15" customHeight="1">
      <c r="B78" s="523" t="s">
        <v>95</v>
      </c>
      <c r="C78" s="523"/>
      <c r="D78" s="523"/>
    </row>
    <row r="79" spans="2:4" ht="15.75" customHeight="1">
      <c r="B79" s="523" t="s">
        <v>134</v>
      </c>
      <c r="C79" s="523"/>
      <c r="D79" s="523"/>
    </row>
    <row r="80" spans="2:4" ht="15.75" customHeight="1">
      <c r="B80" s="509" t="str">
        <f>+B9</f>
        <v>Al 30 de setiembre de 2014</v>
      </c>
      <c r="C80" s="509"/>
      <c r="D80" s="446"/>
    </row>
    <row r="81" spans="2:4" ht="7.5" customHeight="1">
      <c r="B81" s="171"/>
      <c r="C81" s="171"/>
      <c r="D81" s="171"/>
    </row>
    <row r="82" spans="2:4" ht="15" customHeight="1">
      <c r="B82" s="524" t="s">
        <v>185</v>
      </c>
      <c r="C82" s="515" t="s">
        <v>69</v>
      </c>
      <c r="D82" s="510" t="s">
        <v>70</v>
      </c>
    </row>
    <row r="83" spans="2:7" ht="13.5" customHeight="1">
      <c r="B83" s="525"/>
      <c r="C83" s="516"/>
      <c r="D83" s="511"/>
      <c r="E83" s="170"/>
      <c r="G83" s="432"/>
    </row>
    <row r="84" spans="2:4" ht="9" customHeight="1">
      <c r="B84" s="526"/>
      <c r="C84" s="517"/>
      <c r="D84" s="512"/>
    </row>
    <row r="85" spans="2:8" ht="11.25" customHeight="1" hidden="1">
      <c r="B85" s="172"/>
      <c r="C85" s="172"/>
      <c r="D85" s="205"/>
      <c r="H85" s="431"/>
    </row>
    <row r="86" spans="2:8" ht="18" customHeight="1" hidden="1">
      <c r="B86" s="123" t="s">
        <v>98</v>
      </c>
      <c r="C86" s="115">
        <f>+C87</f>
        <v>0</v>
      </c>
      <c r="D86" s="116">
        <f>+D87</f>
        <v>0</v>
      </c>
      <c r="H86" s="431"/>
    </row>
    <row r="87" spans="2:8" ht="15.75" customHeight="1" hidden="1">
      <c r="B87" s="117" t="s">
        <v>99</v>
      </c>
      <c r="C87" s="118">
        <f>+C88</f>
        <v>0</v>
      </c>
      <c r="D87" s="119">
        <f>+D88</f>
        <v>0</v>
      </c>
      <c r="H87" s="431"/>
    </row>
    <row r="88" spans="2:8" ht="16.5" customHeight="1" hidden="1">
      <c r="B88" s="120" t="s">
        <v>76</v>
      </c>
      <c r="C88" s="121">
        <v>0</v>
      </c>
      <c r="D88" s="122">
        <f>+C88/$G$7</f>
        <v>0</v>
      </c>
      <c r="H88" s="431"/>
    </row>
    <row r="89" spans="2:8" ht="6.75" customHeight="1">
      <c r="B89" s="211"/>
      <c r="C89" s="118"/>
      <c r="D89" s="119"/>
      <c r="H89" s="431"/>
    </row>
    <row r="90" spans="2:8" ht="18" customHeight="1">
      <c r="B90" s="123" t="s">
        <v>117</v>
      </c>
      <c r="C90" s="163">
        <f>+C92</f>
        <v>13409.32675</v>
      </c>
      <c r="D90" s="179">
        <f>+D92</f>
        <v>38779.772961</v>
      </c>
      <c r="H90" s="431"/>
    </row>
    <row r="91" spans="2:8" ht="6.75" customHeight="1">
      <c r="B91" s="123"/>
      <c r="C91" s="177"/>
      <c r="D91" s="212"/>
      <c r="H91" s="431"/>
    </row>
    <row r="92" spans="2:8" ht="18" customHeight="1">
      <c r="B92" s="117" t="s">
        <v>118</v>
      </c>
      <c r="C92" s="163">
        <f>+C94</f>
        <v>13409.32675</v>
      </c>
      <c r="D92" s="179">
        <f>+D94</f>
        <v>38779.772961</v>
      </c>
      <c r="H92" s="431"/>
    </row>
    <row r="93" spans="2:8" ht="9.75" customHeight="1">
      <c r="B93" s="117"/>
      <c r="C93" s="178"/>
      <c r="D93" s="213"/>
      <c r="H93" s="431"/>
    </row>
    <row r="94" spans="2:8" ht="18" customHeight="1">
      <c r="B94" s="117" t="s">
        <v>74</v>
      </c>
      <c r="C94" s="164">
        <f>+C95</f>
        <v>13409.32675</v>
      </c>
      <c r="D94" s="214">
        <f>+D95</f>
        <v>38779.772961</v>
      </c>
      <c r="H94" s="431"/>
    </row>
    <row r="95" spans="2:8" ht="18" customHeight="1">
      <c r="B95" s="120" t="s">
        <v>132</v>
      </c>
      <c r="C95" s="151">
        <v>13409.32675</v>
      </c>
      <c r="D95" s="180">
        <f>+C95*$G$7</f>
        <v>38779.772961</v>
      </c>
      <c r="F95" s="431">
        <f>+C94+C107</f>
        <v>18089.029029999998</v>
      </c>
      <c r="G95" s="431">
        <f>+D94+D107</f>
        <v>52313.471954759996</v>
      </c>
      <c r="H95" s="431"/>
    </row>
    <row r="96" spans="2:8" ht="14.25" customHeight="1">
      <c r="B96" s="117"/>
      <c r="C96" s="163"/>
      <c r="D96" s="179"/>
      <c r="H96" s="431"/>
    </row>
    <row r="97" spans="2:8" ht="18" customHeight="1">
      <c r="B97" s="123" t="s">
        <v>120</v>
      </c>
      <c r="C97" s="163">
        <f>+C99</f>
        <v>6312.50764</v>
      </c>
      <c r="D97" s="179">
        <f>+D99</f>
        <v>18255.772094879998</v>
      </c>
      <c r="H97" s="431"/>
    </row>
    <row r="98" spans="2:4" ht="11.25" customHeight="1">
      <c r="B98" s="123"/>
      <c r="C98" s="163"/>
      <c r="D98" s="179"/>
    </row>
    <row r="99" spans="2:7" ht="18" customHeight="1">
      <c r="B99" s="117" t="s">
        <v>118</v>
      </c>
      <c r="C99" s="163">
        <f>+C101+C107+C114+C111</f>
        <v>6312.50764</v>
      </c>
      <c r="D99" s="179">
        <f>+D101+D107+D114+D111</f>
        <v>18255.772094879998</v>
      </c>
      <c r="F99" s="478"/>
      <c r="G99" s="478">
        <f>+D101+D94</f>
        <v>41832.24769848</v>
      </c>
    </row>
    <row r="100" spans="2:7" ht="13.5" customHeight="1">
      <c r="B100" s="117"/>
      <c r="C100" s="163"/>
      <c r="D100" s="179"/>
      <c r="G100" s="466"/>
    </row>
    <row r="101" spans="2:6" ht="15.75" customHeight="1">
      <c r="B101" s="117" t="s">
        <v>124</v>
      </c>
      <c r="C101" s="164">
        <f>C102+C103+C104+C105</f>
        <v>1055.4891900000002</v>
      </c>
      <c r="D101" s="214">
        <f>+D102+D103+D104</f>
        <v>3052.4747374799995</v>
      </c>
      <c r="F101" s="430" t="s">
        <v>183</v>
      </c>
    </row>
    <row r="102" spans="2:7" ht="15.75" customHeight="1">
      <c r="B102" s="120" t="s">
        <v>231</v>
      </c>
      <c r="C102" s="151">
        <f>127.14509+712.80514</f>
        <v>839.95023</v>
      </c>
      <c r="D102" s="180">
        <f>+C102*$G$7</f>
        <v>2429.13606516</v>
      </c>
      <c r="F102" s="431">
        <f>+C93+C99+C105</f>
        <v>6312.50764</v>
      </c>
      <c r="G102" s="431">
        <f>+D93+D99+D105</f>
        <v>18255.772094879998</v>
      </c>
    </row>
    <row r="103" spans="2:4" ht="15.75" customHeight="1">
      <c r="B103" s="120" t="s">
        <v>128</v>
      </c>
      <c r="C103" s="151">
        <v>197.13104</v>
      </c>
      <c r="D103" s="180">
        <f>+C103*$G$7</f>
        <v>570.10296768</v>
      </c>
    </row>
    <row r="104" spans="2:7" ht="15.75" customHeight="1">
      <c r="B104" s="120" t="s">
        <v>130</v>
      </c>
      <c r="C104" s="151">
        <v>18.407919999999997</v>
      </c>
      <c r="D104" s="180">
        <f>+C104*$G$7</f>
        <v>53.23570463999999</v>
      </c>
      <c r="F104" s="431"/>
      <c r="G104" s="431"/>
    </row>
    <row r="105" spans="2:7" ht="15.75" customHeight="1" hidden="1">
      <c r="B105" s="120" t="s">
        <v>129</v>
      </c>
      <c r="C105" s="151">
        <v>0</v>
      </c>
      <c r="D105" s="180">
        <f>+C105*$G$7</f>
        <v>0</v>
      </c>
      <c r="F105" s="431"/>
      <c r="G105" s="431"/>
    </row>
    <row r="106" spans="2:4" ht="12.75" customHeight="1">
      <c r="B106" s="120"/>
      <c r="C106" s="151"/>
      <c r="D106" s="180">
        <f>+C106/$G$7</f>
        <v>0</v>
      </c>
    </row>
    <row r="107" spans="2:4" ht="15" customHeight="1">
      <c r="B107" s="117" t="s">
        <v>74</v>
      </c>
      <c r="C107" s="164">
        <f>+C108+C109</f>
        <v>4679.7022799999995</v>
      </c>
      <c r="D107" s="214">
        <f>+D108+D109</f>
        <v>13533.698993759997</v>
      </c>
    </row>
    <row r="108" spans="2:4" ht="15.75" customHeight="1">
      <c r="B108" s="120" t="s">
        <v>132</v>
      </c>
      <c r="C108" s="151">
        <v>2528.4868399999996</v>
      </c>
      <c r="D108" s="180">
        <f>+C108*$G$7</f>
        <v>7312.383941279999</v>
      </c>
    </row>
    <row r="109" spans="2:4" ht="15.75" customHeight="1">
      <c r="B109" s="120" t="s">
        <v>154</v>
      </c>
      <c r="C109" s="151">
        <v>2151.21544</v>
      </c>
      <c r="D109" s="180">
        <f>+C109*$G$7</f>
        <v>6221.315052479999</v>
      </c>
    </row>
    <row r="110" spans="2:4" ht="15.75" customHeight="1">
      <c r="B110" s="120"/>
      <c r="C110" s="151"/>
      <c r="D110" s="214"/>
    </row>
    <row r="111" spans="2:4" ht="15.75" customHeight="1">
      <c r="B111" s="117" t="s">
        <v>224</v>
      </c>
      <c r="C111" s="163">
        <f>+C112</f>
        <v>103.73373</v>
      </c>
      <c r="D111" s="179">
        <f>+D112</f>
        <v>299.99794715999997</v>
      </c>
    </row>
    <row r="112" spans="2:4" ht="15.75" customHeight="1">
      <c r="B112" s="120" t="s">
        <v>223</v>
      </c>
      <c r="C112" s="151">
        <v>103.73373</v>
      </c>
      <c r="D112" s="180">
        <f>+C112*$G$7</f>
        <v>299.99794715999997</v>
      </c>
    </row>
    <row r="113" spans="2:4" ht="15.75" customHeight="1">
      <c r="B113" s="120"/>
      <c r="C113" s="151"/>
      <c r="D113" s="214"/>
    </row>
    <row r="114" spans="2:4" ht="15.75" customHeight="1">
      <c r="B114" s="117" t="s">
        <v>125</v>
      </c>
      <c r="C114" s="164">
        <f>+C115+C116</f>
        <v>473.58244</v>
      </c>
      <c r="D114" s="214">
        <f>+D115+D116</f>
        <v>1369.60041648</v>
      </c>
    </row>
    <row r="115" spans="2:4" ht="15.75" customHeight="1">
      <c r="B115" s="120" t="s">
        <v>133</v>
      </c>
      <c r="C115" s="151">
        <v>451.13217000000003</v>
      </c>
      <c r="D115" s="180">
        <f>+C115*$G$7</f>
        <v>1304.67423564</v>
      </c>
    </row>
    <row r="116" spans="2:4" ht="15.75" customHeight="1">
      <c r="B116" s="120" t="s">
        <v>272</v>
      </c>
      <c r="C116" s="151">
        <v>22.45027</v>
      </c>
      <c r="D116" s="180">
        <f>+C116*$G$7</f>
        <v>64.92618084</v>
      </c>
    </row>
    <row r="117" spans="2:4" ht="8.25" customHeight="1">
      <c r="B117" s="120"/>
      <c r="C117" s="151"/>
      <c r="D117" s="214"/>
    </row>
    <row r="118" spans="2:7" ht="15" customHeight="1">
      <c r="B118" s="550" t="s">
        <v>19</v>
      </c>
      <c r="C118" s="544">
        <f>+C97+C90</f>
        <v>19721.83439</v>
      </c>
      <c r="D118" s="544">
        <f>+D97+D90</f>
        <v>57035.54505588</v>
      </c>
      <c r="G118" s="466"/>
    </row>
    <row r="119" spans="2:7" ht="15" customHeight="1">
      <c r="B119" s="551"/>
      <c r="C119" s="545"/>
      <c r="D119" s="545"/>
      <c r="F119" s="479"/>
      <c r="G119" s="480"/>
    </row>
    <row r="120" spans="2:6" ht="6.75" customHeight="1">
      <c r="B120" s="207"/>
      <c r="C120" s="173"/>
      <c r="D120" s="173"/>
      <c r="F120" s="479"/>
    </row>
    <row r="121" spans="2:4" ht="17.25" customHeight="1">
      <c r="B121" s="208" t="s">
        <v>212</v>
      </c>
      <c r="C121" s="173"/>
      <c r="D121" s="173"/>
    </row>
    <row r="122" spans="2:4" ht="7.5" customHeight="1">
      <c r="B122" s="208"/>
      <c r="C122" s="173"/>
      <c r="D122" s="173"/>
    </row>
    <row r="123" spans="2:4" ht="15">
      <c r="B123" s="492" t="s">
        <v>225</v>
      </c>
      <c r="C123" s="492"/>
      <c r="D123" s="492"/>
    </row>
    <row r="124" spans="2:4" ht="15">
      <c r="B124" s="492" t="s">
        <v>147</v>
      </c>
      <c r="C124" s="492"/>
      <c r="D124" s="492"/>
    </row>
    <row r="125" ht="15">
      <c r="C125" s="168"/>
    </row>
    <row r="126" spans="3:4" ht="15">
      <c r="C126" s="176"/>
      <c r="D126" s="176"/>
    </row>
    <row r="127" spans="3:4" ht="15">
      <c r="C127" s="373"/>
      <c r="D127" s="373"/>
    </row>
    <row r="129" spans="3:4" ht="15">
      <c r="C129" s="216"/>
      <c r="D129" s="216"/>
    </row>
    <row r="458" ht="15">
      <c r="D458" s="215"/>
    </row>
  </sheetData>
  <sheetProtection/>
  <mergeCells count="26">
    <mergeCell ref="B123:D123"/>
    <mergeCell ref="B124:D124"/>
    <mergeCell ref="B6:D6"/>
    <mergeCell ref="B7:D7"/>
    <mergeCell ref="B8:D8"/>
    <mergeCell ref="B11:B13"/>
    <mergeCell ref="B9:C9"/>
    <mergeCell ref="C11:C13"/>
    <mergeCell ref="D11:D13"/>
    <mergeCell ref="B118:B119"/>
    <mergeCell ref="B61:B62"/>
    <mergeCell ref="C61:C62"/>
    <mergeCell ref="D61:D62"/>
    <mergeCell ref="B67:D67"/>
    <mergeCell ref="B71:D71"/>
    <mergeCell ref="B78:D78"/>
    <mergeCell ref="B70:D70"/>
    <mergeCell ref="B68:D68"/>
    <mergeCell ref="B82:B84"/>
    <mergeCell ref="C82:C84"/>
    <mergeCell ref="D82:D84"/>
    <mergeCell ref="B80:C80"/>
    <mergeCell ref="B77:D77"/>
    <mergeCell ref="C118:C119"/>
    <mergeCell ref="D118:D119"/>
    <mergeCell ref="B79:D79"/>
  </mergeCells>
  <printOptions/>
  <pageMargins left="1.19" right="0.7086614173228347" top="0.78" bottom="0.7480314960629921" header="0.31496062992125984" footer="0.31496062992125984"/>
  <pageSetup horizontalDpi="600" verticalDpi="600" orientation="portrait" paperSize="9" scale="75" r:id="rId2"/>
  <ignoredErrors>
    <ignoredError sqref="D10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2014-10-29T16:11:00Z</cp:lastPrinted>
  <dcterms:created xsi:type="dcterms:W3CDTF">2012-08-14T20:42:27Z</dcterms:created>
  <dcterms:modified xsi:type="dcterms:W3CDTF">2014-11-05T20:21:25Z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