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'DGRGL-C6'!$A$1:$D$248</definedName>
    <definedName name="_xlnm.Print_Area" localSheetId="10">'DGRGL-C7'!$B$5:$N$42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'DGRGL-C7'!$B$53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<sst xmlns="http://schemas.openxmlformats.org/spreadsheetml/2006/main" count="620" uniqueCount="403">
  <si>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</si>
  <si>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</si>
  <si>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</si>
  <si>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</si>
  <si>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</si>
  <si>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</si>
  <si>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</si>
  <si>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</si>
  <si>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</si>
  <si>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</si>
  <si>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</si>
  <si>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</si>
  <si>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</si>
  <si>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</si>
  <si>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</si>
  <si>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</si>
  <si>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</si>
  <si>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</si>
  <si>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</si>
  <si>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</si>
  <si>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</si>
  <si>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</si>
  <si>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</si>
  <si>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</si>
  <si>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</si>
  <si>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</si>
  <si>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</si>
  <si>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</si>
  <si>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</si>
  <si>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</si>
  <si>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</si>
  <si>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</si>
  <si>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</si>
  <si>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</si>
  <si>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</si>
  <si>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</si>
  <si>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</si>
  <si>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</si>
  <si>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</si>
  <si>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</si>
  <si>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</si>
  <si>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</si>
  <si>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</si>
  <si>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</si>
  <si>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</si>
  <si>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</si>
  <si>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</si>
  <si>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</si>
  <si>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</si>
  <si>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</si>
  <si>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</si>
  <si>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</si>
  <si>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</si>
  <si>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</si>
  <si>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</si>
  <si>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</si>
  <si>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</si>
  <si>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</si>
  <si>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</si>
  <si>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</si>
  <si>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</si>
  <si>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</si>
  <si>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</si>
  <si>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</si>
  <si>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</si>
  <si>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</si>
  <si>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</si>
  <si>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</si>
  <si>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</si>
  <si>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</si>
  <si>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</si>
  <si>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</si>
  <si>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</si>
  <si>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</si>
  <si>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</si>
  <si>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</si>
  <si>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</si>
  <si>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</si>
  <si>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</si>
  <si>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</si>
  <si>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</si>
  <si>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</si>
  <si>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</si>
  <si>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</si>
  <si>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</si>
  <si>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</si>
  <si>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</si>
  <si>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</si>
  <si>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</si>
  <si>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</si>
  <si>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</si>
  <si>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</si>
  <si>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</si>
  <si>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</si>
  <si>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</si>
  <si>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</si>
  <si>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</si>
  <si>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</si>
  <si>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</si>
  <si>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</si>
  <si>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</si>
  <si>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</si>
  <si>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</si>
  <si>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</si>
  <si>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</si>
  <si>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</si>
  <si>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</si>
  <si>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</si>
  <si>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</si>
  <si>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</si>
  <si>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</si>
  <si>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</si>
  <si>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</si>
  <si>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</si>
  <si>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</si>
  <si>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</si>
  <si>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</si>
  <si>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</si>
  <si>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</si>
  <si>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</si>
  <si>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</si>
  <si>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</si>
  <si>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</si>
  <si>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</si>
  <si>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</si>
  <si>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</si>
  <si>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</si>
  <si>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</si>
  <si>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</si>
  <si>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</si>
  <si>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</si>
  <si>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</si>
  <si>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</si>
  <si>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</si>
  <si>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</si>
  <si>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</si>
  <si>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</si>
  <si>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</si>
  <si>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</si>
  <si>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</si>
  <si>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</si>
  <si>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</si>
  <si>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</si>
  <si>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</si>
  <si>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</si>
  <si>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</si>
  <si>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</si>
  <si>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</si>
  <si>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</si>
  <si>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</si>
  <si>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</si>
  <si>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</si>
  <si>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</si>
  <si>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</si>
  <si>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</si>
  <si>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</si>
  <si>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</si>
  <si>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</si>
  <si>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</si>
  <si>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</si>
  <si>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</si>
  <si>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</si>
  <si>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</si>
  <si>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</si>
  <si>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</si>
  <si>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</si>
  <si>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</si>
  <si>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</si>
  <si>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</si>
  <si>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</si>
  <si>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</si>
  <si>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</si>
  <si>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</si>
  <si>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</si>
  <si>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</si>
  <si>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</si>
  <si>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</si>
  <si>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</si>
  <si>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</si>
  <si>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</si>
  <si>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</si>
  <si>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</si>
  <si>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</si>
  <si>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</si>
  <si>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</si>
  <si>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</si>
  <si>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</si>
  <si>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</si>
  <si>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</si>
  <si>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</si>
  <si>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</si>
  <si>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</si>
  <si>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</si>
  <si>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Nuevo Imperial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</si>
  <si>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</si>
  <si>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</si>
  <si>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</si>
  <si>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</si>
  <si>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</si>
  <si>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</si>
  <si>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</si>
  <si>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</si>
  <si>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</si>
  <si>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</si>
  <si>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</si>
  <si>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</si>
  <si>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</si>
  <si>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Huariaca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</si>
  <si>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</si>
  <si>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</si>
  <si>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</si>
  <si>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</si>
  <si>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</si>
  <si>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</si>
  <si>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</si>
  <si>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</si>
  <si>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</si>
  <si>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</si>
  <si>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</si>
  <si>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</si>
  <si>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</si>
  <si>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</si>
  <si>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</si>
  <si>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</si>
  <si>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</si>
  <si>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</si>
  <si>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</si>
  <si>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</si>
  <si>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</si>
  <si>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</si>
  <si>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</si>
  <si>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</si>
  <si>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</si>
  <si>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</si>
  <si>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</si>
  <si>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</si>
  <si>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</si>
  <si>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</si>
  <si>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</si>
  <si>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</si>
  <si>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</si>
  <si>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</si>
  <si>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</si>
  <si>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</si>
  <si>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</si>
  <si>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</si>
  <si>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</si>
  <si>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</si>
  <si>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</si>
  <si>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</si>
  <si>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</si>
  <si>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</si>
  <si>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</si>
  <si>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</si>
  <si>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</si>
  <si>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</si>
  <si>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</si>
  <si>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</si>
  <si>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</si>
  <si>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</si>
  <si>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</si>
  <si>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</si>
  <si>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</si>
  <si>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</si>
  <si>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</si>
  <si>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</si>
  <si>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</si>
  <si>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</si>
  <si>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</si>
  <si>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</si>
  <si>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los Baños del Inca</t>
  </si>
  <si>
    <t>Municipalidad Provincial de Acobamba</t>
  </si>
  <si>
    <t>Municipalidad Distrital de Coronel Gregorio Albarracín Lanchipa</t>
  </si>
  <si>
    <t>Municipalidad Distrital de Belén</t>
  </si>
  <si>
    <t>Municipalidad Distrital de Grocio Prado</t>
  </si>
  <si>
    <t>Gobierno Regional de Lima Provincias</t>
  </si>
  <si>
    <t>Municipalidad Distrital de Ite</t>
  </si>
  <si>
    <t>Municipalidad Distrital de San Juan Bautista</t>
  </si>
  <si>
    <t>Municipalidad Distrital de Salas</t>
  </si>
  <si>
    <t>Municipalidad Distrital de Pacanga</t>
  </si>
  <si>
    <t>Universidad Nacional San Luis Gonzaga</t>
  </si>
  <si>
    <t>Municipalidad Distrital de la Perla</t>
  </si>
  <si>
    <t>Municipalidad Distrital de Livitaca</t>
  </si>
  <si>
    <t>Municipalidad Distrital de San Pedro de Chana</t>
  </si>
  <si>
    <t>Municipalidad Distrital de Constitución</t>
  </si>
  <si>
    <t>Municipalidad Distrital de Cachachi</t>
  </si>
  <si>
    <t>Municipalidad Distrital de Cajacay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</si>
  <si>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</si>
  <si>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</si>
  <si>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</si>
  <si>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</si>
  <si>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</si>
  <si>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</si>
  <si>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</si>
  <si>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</si>
  <si>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</si>
  <si>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</si>
  <si>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Distrital de Cotaruse</t>
  </si>
  <si>
    <t>Municipalidad Distrital de Tiabaya</t>
  </si>
  <si>
    <t>Municipalidad Distrital de Villa Rica</t>
  </si>
  <si>
    <t>Municipalidad Distrital de Tumbaden</t>
  </si>
  <si>
    <t>Municipalidad Distrital de Lajas</t>
  </si>
  <si>
    <t>2022</t>
  </si>
  <si>
    <t>Municipalidad Distrital de Velille</t>
  </si>
  <si>
    <t>a/</t>
  </si>
  <si>
    <t>Municipalidad Provincial de Santa - Chimbote</t>
  </si>
  <si>
    <t>Municipalidad Distrital de Querecotillo</t>
  </si>
  <si>
    <t>Municipalidad Provincial de Paucartambo</t>
  </si>
  <si>
    <t>Municipalidad Distrital de la Joya</t>
  </si>
  <si>
    <t>Municipalidad Provincial de San Miguel</t>
  </si>
  <si>
    <t>Municipalidad Provincial de San Ignacio</t>
  </si>
  <si>
    <t>Municipalidad Distrital de Tabaconas</t>
  </si>
  <si>
    <t>Municipalidad Distrital de Asunción</t>
  </si>
  <si>
    <t>Municipalidad Distrital de San Miguel de Cauri</t>
  </si>
  <si>
    <t>Municipalidad Distrital de Santo Domingo de los Olleros</t>
  </si>
  <si>
    <t>Municipalidad Provincial de Ica</t>
  </si>
  <si>
    <t>Municipalidad Distrital de Pacocha</t>
  </si>
  <si>
    <t>Municipalidad Distrital de El Porvenir</t>
  </si>
  <si>
    <t>Municipalidad Distrital de San Rafael</t>
  </si>
  <si>
    <t>Municipalidad Distrital de Iparia</t>
  </si>
  <si>
    <t>Municipalidad Distrital de Phara</t>
  </si>
  <si>
    <t>Municipalidad Distrital de Alto Biavo</t>
  </si>
  <si>
    <t>Municipalidad Provincial de Angaraes - Lircay</t>
  </si>
  <si>
    <t>Municipalidad Provincial de Huanuco</t>
  </si>
  <si>
    <t>Municipalidad Provincial de Huamanga</t>
  </si>
  <si>
    <t>Municipalidad Distrital de Punchana</t>
  </si>
  <si>
    <t>Municipalidad Distrital de Victor Larco Herrera</t>
  </si>
  <si>
    <t>Municipalidad Distrital de San Pablo</t>
  </si>
  <si>
    <t>Municipalidad Distrital de Huarango</t>
  </si>
  <si>
    <t>Municipalidad Distrital de San Pablo de Pillao</t>
  </si>
  <si>
    <t>Municipalidad Distrital de Cortegana</t>
  </si>
  <si>
    <t>Municipalidad Distrital de Pilcomayo</t>
  </si>
  <si>
    <t>Municipalidad Provincial de Tocache</t>
  </si>
  <si>
    <t>Municipalidad Distrital de San José de Lourdes</t>
  </si>
  <si>
    <t>Municipalidad Distrital de Vilque</t>
  </si>
  <si>
    <t>Municipalidad Distrital de Pucara</t>
  </si>
  <si>
    <t>Municipalidad Distrital de Pangoa</t>
  </si>
  <si>
    <t>Municipalidad Distrital de Tambo</t>
  </si>
  <si>
    <t>Municipalidad Distrital de Sayapullo</t>
  </si>
  <si>
    <t>Municipalidad Distrital de Chinchao</t>
  </si>
  <si>
    <t>Municipalidad Distrital de San Miguel de el Faique</t>
  </si>
  <si>
    <t>Municipalidad Distrital de Carabamba</t>
  </si>
  <si>
    <t>Municipalidad Provincial de Pataz - Tayabamba</t>
  </si>
  <si>
    <t>Municipalidad Provincial de Piura</t>
  </si>
  <si>
    <t>Municipalidad Provincial de San Marcos - Pedro Galvez</t>
  </si>
  <si>
    <t>Municipalidad Distrital de Tournavista</t>
  </si>
  <si>
    <t>Municipalidad Distrital de Morropon</t>
  </si>
  <si>
    <t>Municipalidad Distrital de Lonya Grande</t>
  </si>
  <si>
    <t>Municipalidad Distrital de Acostambo</t>
  </si>
  <si>
    <t>Municipalidad Provincial de Requena</t>
  </si>
  <si>
    <t>Municipalidad Distrital de Morcolla</t>
  </si>
  <si>
    <t>Municipalidad Provincial de Jaen</t>
  </si>
  <si>
    <t>Municipalidad Distrital de Catacaos</t>
  </si>
  <si>
    <t>Municipalidad Distrital de Mazamari</t>
  </si>
  <si>
    <t>Municipalidad Provincial de Bolivar</t>
  </si>
  <si>
    <t>Municipalidad Distrital de Umari</t>
  </si>
  <si>
    <t>Municipalidad Distrital de Santillana</t>
  </si>
  <si>
    <t>Municipalidad Distrital de Yuyapichis</t>
  </si>
  <si>
    <t>Municipalidad Distrital de Huambos</t>
  </si>
  <si>
    <t>Municipalidad Distrital de Acobambilla</t>
  </si>
  <si>
    <t>Municipalidad Distrital de San Bernardino</t>
  </si>
  <si>
    <t>Municipalidad Distrital de José Luis Bustamante y Rivero</t>
  </si>
  <si>
    <t>Municipalidad Distrital de Huaura</t>
  </si>
  <si>
    <t>Municipalidad Distrital de Samegua</t>
  </si>
  <si>
    <t>Municipalidad Distrital de Layo</t>
  </si>
  <si>
    <t>Municipalidad Distrital de San Marcos Rocchac</t>
  </si>
  <si>
    <t>Municipalidad Distrital de Santo Tomas</t>
  </si>
  <si>
    <t>Municipalidad Distrital de Choros</t>
  </si>
  <si>
    <t>Municipalidad Distrital de Lahuaytambo</t>
  </si>
  <si>
    <t>Municipalidad Distrital de Cañaris</t>
  </si>
  <si>
    <t>Municipalidad Provincial de Zarumilla</t>
  </si>
  <si>
    <t>Municipalidad Distrital de Caracoto</t>
  </si>
  <si>
    <t>Municipalidad Distrital de Sapillica</t>
  </si>
  <si>
    <t>Municipalidad Distrital de Padre Marquez</t>
  </si>
  <si>
    <t>Municipalidad Distrital de Paratia</t>
  </si>
  <si>
    <t>Municipalidad Distrital de Puños</t>
  </si>
  <si>
    <t>Municipalidad Distrital de Tres Unidos</t>
  </si>
  <si>
    <t>AL 30 DE SEPTIEMBRE DE 2023</t>
  </si>
  <si>
    <t>Al 30 de septiembre de 2023</t>
  </si>
  <si>
    <t>SERVICIO ANUAL - POR TIPO DE DEUDA - PERÍODO: DESDE OCTUBRE 2023 AL 2040</t>
  </si>
  <si>
    <t>Período: Desde octubre 2023 al 2043</t>
  </si>
  <si>
    <t xml:space="preserve">          - Tipo de Cambio del 30 de septiembre de 2023. </t>
  </si>
  <si>
    <t xml:space="preserve"> a/  Servicio proyectado a partir del mes de octubre de 2023.</t>
  </si>
  <si>
    <t>Municipalidad Provincial del Alto Amazonas - Yurimaguas</t>
  </si>
  <si>
    <t>Municipalidad Distrital de Pacucha</t>
  </si>
  <si>
    <t>Municipalidad Distrital de Sallique</t>
  </si>
  <si>
    <t>Municipalidad Distrital de San José del Alto</t>
  </si>
  <si>
    <t>Municipalidad Distrital de Shamboyacu</t>
  </si>
  <si>
    <t>Municipalidad Distrital de las Pirias</t>
  </si>
  <si>
    <t>Municipalidad Distrital de Florida</t>
  </si>
  <si>
    <t xml:space="preserve">      con deuda menor a US$ 107 mil, se agrupan en "Otros" e incluye a 22 entidades.</t>
  </si>
  <si>
    <t>Municipalidad Provincial de Cajabamba</t>
  </si>
  <si>
    <t>Municipalidad Distrital de el Cenepa</t>
  </si>
  <si>
    <t>Municipalidad Distrital de Callayuc</t>
  </si>
  <si>
    <t>Municipalidad Distrital de Llusco</t>
  </si>
  <si>
    <t>Municipalidad Distrital de Alto Pichigua</t>
  </si>
  <si>
    <t>Municipalidad Distrital de Castillo Grande</t>
  </si>
  <si>
    <t>Municipalidad Distrital de San Juan de Jarpa</t>
  </si>
  <si>
    <t>Municipalidad Distrital de Uchiza</t>
  </si>
  <si>
    <t>Municipalidad Distrital de Santo Domingo de la Capilla</t>
  </si>
  <si>
    <t>Municipalidad Distrital de Tilali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</si>
  <si>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US$ 103 mil, se agrupa en "Otros" e incluye a 9 entidades.</t>
    </r>
  </si>
  <si>
    <t>Sep 2023</t>
  </si>
</sst>
</file>

<file path=xl/styles.xml><?xml version="1.0" encoding="utf-8"?>
<styleSheet xmlns="http://schemas.openxmlformats.org/spreadsheetml/2006/main">
  <numFmts count="7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0;[Red]\-#,##0.000000000000"/>
    <numFmt numFmtId="203" formatCode="#,##0.0"/>
    <numFmt numFmtId="204" formatCode="#,##0.00000"/>
    <numFmt numFmtId="205" formatCode="#,##0.000"/>
    <numFmt numFmtId="206" formatCode="#,##0.0000000"/>
    <numFmt numFmtId="207" formatCode="#,##0.00000000"/>
    <numFmt numFmtId="208" formatCode="#,##0.000000"/>
    <numFmt numFmtId="209" formatCode="#,##0.00000_ ;[Red]\-#,##0.00000\ "/>
    <numFmt numFmtId="210" formatCode="#,##0.00000000000000_ ;[Red]\-#,##0.00000000000000\ 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#,##0.0000000000000_ ;[Red]\-#,##0.0000000000000\ "/>
    <numFmt numFmtId="216" formatCode="#,##0.000000000000_ ;[Red]\-#,##0.000000000000\ "/>
    <numFmt numFmtId="217" formatCode="#,##0.00000000000_ ;[Red]\-#,##0.00000000000\ "/>
    <numFmt numFmtId="218" formatCode="#,##0.0000000000_ ;[Red]\-#,##0.0000000000\ "/>
    <numFmt numFmtId="219" formatCode="#,##0.000000000_ ;[Red]\-#,##0.000000000\ "/>
    <numFmt numFmtId="220" formatCode="#,##0.00000000_ ;[Red]\-#,##0.00000000\ "/>
    <numFmt numFmtId="221" formatCode="#,##0.0000000_ ;[Red]\-#,##0.0000000\ "/>
    <numFmt numFmtId="222" formatCode="#,##0.000000_ ;[Red]\-#,##0.000000\ "/>
    <numFmt numFmtId="223" formatCode="#,##0.0000_ ;[Red]\-#,##0.0000\ "/>
    <numFmt numFmtId="224" formatCode="#,##0.000_ ;[Red]\-#,##0.000\ "/>
    <numFmt numFmtId="225" formatCode="#,##0.000;[Red]\-#,##0.000"/>
    <numFmt numFmtId="226" formatCode="#,##0.0000;[Red]\-#,##0.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5.75"/>
      <color indexed="8"/>
      <name val="Arial"/>
      <family val="0"/>
    </font>
    <font>
      <b/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3" fontId="2" fillId="33" borderId="0" xfId="49" applyNumberFormat="1" applyFont="1" applyFill="1" applyBorder="1" applyAlignment="1">
      <alignment vertical="center"/>
    </xf>
    <xf numFmtId="203" fontId="6" fillId="33" borderId="25" xfId="49" applyNumberFormat="1" applyFont="1" applyFill="1" applyBorder="1" applyAlignment="1">
      <alignment vertical="center"/>
    </xf>
    <xf numFmtId="203" fontId="2" fillId="33" borderId="0" xfId="49" applyNumberFormat="1" applyFont="1" applyFill="1" applyBorder="1" applyAlignment="1">
      <alignment horizontal="right" vertical="center"/>
    </xf>
    <xf numFmtId="203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3" fontId="2" fillId="33" borderId="0" xfId="0" applyNumberFormat="1" applyFont="1" applyFill="1" applyBorder="1" applyAlignment="1">
      <alignment vertical="center"/>
    </xf>
    <xf numFmtId="203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3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3" fontId="6" fillId="33" borderId="26" xfId="49" applyNumberFormat="1" applyFont="1" applyFill="1" applyBorder="1" applyAlignment="1">
      <alignment horizontal="right" vertical="center" indent="2"/>
    </xf>
    <xf numFmtId="203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2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4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5" fontId="80" fillId="33" borderId="0" xfId="49" applyNumberFormat="1" applyFont="1" applyFill="1" applyAlignment="1">
      <alignment/>
    </xf>
    <xf numFmtId="205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6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6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3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8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7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3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8" fontId="2" fillId="32" borderId="0" xfId="0" applyNumberFormat="1" applyFont="1" applyFill="1" applyAlignment="1">
      <alignment/>
    </xf>
    <xf numFmtId="204" fontId="2" fillId="32" borderId="0" xfId="0" applyNumberFormat="1" applyFont="1" applyFill="1" applyBorder="1" applyAlignment="1">
      <alignment vertical="center" readingOrder="1"/>
    </xf>
    <xf numFmtId="209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168" fontId="6" fillId="33" borderId="0" xfId="49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quotePrefix="1">
      <alignment horizontal="center" vertical="center"/>
    </xf>
    <xf numFmtId="222" fontId="2" fillId="33" borderId="0" xfId="0" applyNumberFormat="1" applyFont="1" applyFill="1" applyAlignment="1">
      <alignment/>
    </xf>
    <xf numFmtId="193" fontId="2" fillId="32" borderId="0" xfId="0" applyNumberFormat="1" applyFont="1" applyFill="1" applyBorder="1" applyAlignment="1">
      <alignment vertical="center" readingOrder="1"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4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0.9811012595446978</c:v>
                </c:pt>
                <c:pt idx="1">
                  <c:v>0.01889874045530219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39"/>
          <c:w val="0.63075"/>
          <c:h val="0.8497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de la Nación</c:v>
                </c:pt>
                <c:pt idx="3">
                  <c:v>Banco Internacional del Perú</c:v>
                </c:pt>
                <c:pt idx="4">
                  <c:v>Banco Interamericano de Desarrollo (BID)</c:v>
                </c:pt>
                <c:pt idx="5">
                  <c:v>Banco de Comercio</c:v>
                </c:pt>
                <c:pt idx="6">
                  <c:v>Banco Internacional de Reconstrucción y Fomento (BIRF)</c:v>
                </c:pt>
                <c:pt idx="7">
                  <c:v>Banco Pichincha</c:v>
                </c:pt>
                <c:pt idx="8">
                  <c:v>BBVA Banco Continental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0.8445387680256624</c:v>
                </c:pt>
                <c:pt idx="1">
                  <c:v>0.05944780668947489</c:v>
                </c:pt>
                <c:pt idx="2">
                  <c:v>0.05276888456013986</c:v>
                </c:pt>
                <c:pt idx="3">
                  <c:v>0.023278331631676318</c:v>
                </c:pt>
                <c:pt idx="4">
                  <c:v>0.01874021060685239</c:v>
                </c:pt>
                <c:pt idx="5">
                  <c:v>0.0010195972209902976</c:v>
                </c:pt>
                <c:pt idx="6">
                  <c:v>0.00015852984844979398</c:v>
                </c:pt>
                <c:pt idx="7">
                  <c:v>4.651912817709304E-05</c:v>
                </c:pt>
                <c:pt idx="8">
                  <c:v>1.352288576822072E-06</c:v>
                </c:pt>
                <c:pt idx="9">
                  <c:v>0.9999999999999999</c:v>
                </c:pt>
              </c:numCache>
            </c:numRef>
          </c:val>
        </c:ser>
        <c:gapWidth val="100"/>
        <c:axId val="49441614"/>
        <c:axId val="42321343"/>
      </c:barChart>
      <c:catAx>
        <c:axId val="494416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9441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0.5726377132262396</c:v>
                </c:pt>
                <c:pt idx="1">
                  <c:v>0.4184805607467308</c:v>
                </c:pt>
                <c:pt idx="2">
                  <c:v>0.008881726027029661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0.7184739500662775</c:v>
                </c:pt>
                <c:pt idx="1">
                  <c:v>0.2578708269996616</c:v>
                </c:pt>
                <c:pt idx="2">
                  <c:v>0.009549603635594796</c:v>
                </c:pt>
                <c:pt idx="3">
                  <c:v>0.01410561929846621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0.9677273053499179</c:v>
                </c:pt>
                <c:pt idx="1">
                  <c:v>0.032272694650082166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Resumen!$B$29:$B$31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Resumen!$E$29:$E$31</c:f>
              <c:numCache>
                <c:ptCount val="3"/>
                <c:pt idx="0">
                  <c:v>0.8445387680245425</c:v>
                </c:pt>
                <c:pt idx="1">
                  <c:v>0.1365624915185736</c:v>
                </c:pt>
                <c:pt idx="2">
                  <c:v>0.01889874045688405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Sep 2023</c:v>
                </c:pt>
              </c:strCache>
            </c:strRef>
          </c:cat>
          <c:val>
            <c:numRef>
              <c:f>Resumen!$H$39:$H$53</c:f>
              <c:numCache>
                <c:ptCount val="15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14.9630181</c:v>
                </c:pt>
                <c:pt idx="14">
                  <c:v>12.50728003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Sep 2023</c:v>
                </c:pt>
              </c:strCache>
            </c:strRef>
          </c:cat>
          <c:val>
            <c:numRef>
              <c:f>Resumen!$I$39:$I$53</c:f>
              <c:numCache>
                <c:ptCount val="15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666.9443867900001</c:v>
                </c:pt>
                <c:pt idx="14">
                  <c:v>649.29767245</c:v>
                </c:pt>
              </c:numCache>
            </c:numRef>
          </c:val>
        </c:ser>
        <c:overlap val="-25"/>
        <c:axId val="45347768"/>
        <c:axId val="5476729"/>
      </c:barChart>
      <c:catAx>
        <c:axId val="45347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</c:scaling>
        <c:axPos val="l"/>
        <c:delete val="1"/>
        <c:majorTickMark val="out"/>
        <c:minorTickMark val="none"/>
        <c:tickLblPos val="nextTo"/>
        <c:crossAx val="45347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285"/>
          <c:w val="0.799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'DGRGL-C7'!$B$15:$C$38</c:f>
              <c:multiLvlStrCache/>
            </c:multiLvlStrRef>
          </c:cat>
          <c:val>
            <c:numRef>
              <c:f>'DGRGL-C7'!$J$15:$J$35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'DGRGL-C7'!$B$15:$B$35</c:f>
              <c:numCache/>
            </c:numRef>
          </c:cat>
          <c:val>
            <c:numRef>
              <c:f>'DGRGL-C7'!$M$15:$M$35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'DGRGL-C7'!$B$15:$B$35</c:f>
              <c:numCache/>
            </c:numRef>
          </c:cat>
          <c:val>
            <c:numRef>
              <c:f>'DGRGL-C7'!$G$15:$G$35</c:f>
              <c:numCache/>
            </c:numRef>
          </c:val>
          <c:smooth val="0"/>
        </c:ser>
        <c:marker val="1"/>
        <c:axId val="49290562"/>
        <c:axId val="40961875"/>
      </c:lineChart>
      <c:catAx>
        <c:axId val="49290562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61875"/>
        <c:crosses val="autoZero"/>
        <c:auto val="1"/>
        <c:lblOffset val="100"/>
        <c:tickLblSkip val="2"/>
        <c:tickMarkSkip val="2"/>
        <c:noMultiLvlLbl val="0"/>
      </c:catAx>
      <c:valAx>
        <c:axId val="4096187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90562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1405"/>
          <c:w val="0.2045"/>
          <c:h val="0.239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657225</xdr:colOff>
      <xdr:row>34</xdr:row>
      <xdr:rowOff>66675</xdr:rowOff>
    </xdr:to>
    <xdr:graphicFrame>
      <xdr:nvGraphicFramePr>
        <xdr:cNvPr id="1" name="4 Gráfico"/>
        <xdr:cNvGraphicFramePr/>
      </xdr:nvGraphicFramePr>
      <xdr:xfrm>
        <a:off x="10372725" y="2219325"/>
        <a:ext cx="7305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0</xdr:row>
      <xdr:rowOff>161925</xdr:rowOff>
    </xdr:from>
    <xdr:to>
      <xdr:col>9</xdr:col>
      <xdr:colOff>466725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8</xdr:col>
      <xdr:colOff>971550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1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1" t="s">
        <v>251</v>
      </c>
      <c r="C6" s="501"/>
      <c r="D6" s="501"/>
      <c r="E6" s="501"/>
      <c r="F6" s="501"/>
      <c r="G6" s="501"/>
      <c r="H6" s="501"/>
      <c r="I6" s="501"/>
      <c r="J6" s="501"/>
      <c r="K6" s="115"/>
      <c r="L6" s="115"/>
    </row>
    <row r="7" spans="2:12" ht="24.75" customHeight="1">
      <c r="B7" s="502" t="s">
        <v>377</v>
      </c>
      <c r="C7" s="502"/>
      <c r="D7" s="502"/>
      <c r="E7" s="502"/>
      <c r="F7" s="502"/>
      <c r="G7" s="502"/>
      <c r="H7" s="502"/>
      <c r="I7" s="502"/>
      <c r="J7" s="502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0" t="s">
        <v>52</v>
      </c>
      <c r="E9" s="500"/>
      <c r="F9" s="500"/>
      <c r="G9" s="500"/>
      <c r="H9" s="500"/>
      <c r="I9" s="500"/>
      <c r="J9" s="500"/>
      <c r="K9" s="115"/>
      <c r="L9" s="115"/>
    </row>
    <row r="10" spans="2:12" ht="19.5" customHeight="1">
      <c r="B10" s="115"/>
      <c r="C10" s="80"/>
      <c r="D10" s="504" t="s">
        <v>173</v>
      </c>
      <c r="E10" s="504"/>
      <c r="F10" s="504"/>
      <c r="G10" s="504"/>
      <c r="H10" s="504"/>
      <c r="I10" s="504"/>
      <c r="J10" s="504"/>
      <c r="K10" s="115"/>
      <c r="L10" s="115"/>
    </row>
    <row r="11" spans="2:10" ht="19.5" customHeight="1">
      <c r="B11" s="115"/>
      <c r="C11" s="80"/>
      <c r="D11" s="500" t="s">
        <v>174</v>
      </c>
      <c r="E11" s="500"/>
      <c r="F11" s="500"/>
      <c r="G11" s="500"/>
      <c r="H11" s="500"/>
      <c r="I11" s="500"/>
      <c r="J11" s="500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5" t="s">
        <v>125</v>
      </c>
      <c r="E13" s="505"/>
      <c r="F13" s="505"/>
      <c r="G13" s="505"/>
      <c r="H13" s="505"/>
      <c r="I13" s="505"/>
      <c r="J13" s="505"/>
      <c r="K13" s="455"/>
    </row>
    <row r="14" spans="2:11" ht="19.5" customHeight="1">
      <c r="B14" s="3" t="s">
        <v>18</v>
      </c>
      <c r="C14" s="3" t="s">
        <v>1</v>
      </c>
      <c r="D14" s="504" t="s">
        <v>79</v>
      </c>
      <c r="E14" s="504"/>
      <c r="F14" s="504"/>
      <c r="G14" s="504"/>
      <c r="H14" s="504"/>
      <c r="I14" s="504"/>
      <c r="J14" s="504"/>
      <c r="K14" s="455"/>
    </row>
    <row r="15" spans="2:11" ht="19.5" customHeight="1">
      <c r="B15" s="3" t="s">
        <v>19</v>
      </c>
      <c r="C15" s="3" t="s">
        <v>1</v>
      </c>
      <c r="D15" s="503" t="s">
        <v>54</v>
      </c>
      <c r="E15" s="503"/>
      <c r="F15" s="503"/>
      <c r="G15" s="503"/>
      <c r="H15" s="503"/>
      <c r="I15" s="503"/>
      <c r="J15" s="503"/>
      <c r="K15" s="455"/>
    </row>
    <row r="16" spans="2:11" ht="19.5" customHeight="1">
      <c r="B16" s="3" t="s">
        <v>20</v>
      </c>
      <c r="C16" s="3" t="s">
        <v>1</v>
      </c>
      <c r="D16" s="500" t="s">
        <v>102</v>
      </c>
      <c r="E16" s="500"/>
      <c r="F16" s="500"/>
      <c r="G16" s="500"/>
      <c r="H16" s="500"/>
      <c r="I16" s="500"/>
      <c r="J16" s="500"/>
      <c r="K16" s="455"/>
    </row>
    <row r="17" spans="2:11" ht="19.5" customHeight="1">
      <c r="B17" s="3" t="s">
        <v>21</v>
      </c>
      <c r="C17" s="3" t="s">
        <v>1</v>
      </c>
      <c r="D17" s="500" t="s">
        <v>84</v>
      </c>
      <c r="E17" s="500"/>
      <c r="F17" s="500"/>
      <c r="G17" s="500"/>
      <c r="H17" s="500"/>
      <c r="I17" s="500"/>
      <c r="J17" s="500"/>
      <c r="K17" s="455"/>
    </row>
    <row r="18" spans="2:11" ht="19.5" customHeight="1">
      <c r="B18" s="3" t="s">
        <v>22</v>
      </c>
      <c r="C18" s="3" t="s">
        <v>1</v>
      </c>
      <c r="D18" s="500" t="s">
        <v>101</v>
      </c>
      <c r="E18" s="500"/>
      <c r="F18" s="500"/>
      <c r="G18" s="500"/>
      <c r="H18" s="500"/>
      <c r="I18" s="500"/>
      <c r="J18" s="500"/>
      <c r="K18" s="455"/>
    </row>
    <row r="19" spans="2:11" ht="19.5" customHeight="1">
      <c r="B19" s="3" t="s">
        <v>100</v>
      </c>
      <c r="C19" s="3" t="s">
        <v>1</v>
      </c>
      <c r="D19" s="500" t="s">
        <v>379</v>
      </c>
      <c r="E19" s="500"/>
      <c r="F19" s="500"/>
      <c r="G19" s="500"/>
      <c r="H19" s="500"/>
      <c r="I19" s="500"/>
      <c r="J19" s="500"/>
      <c r="K19" s="500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69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256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30 de septiembre de 2023</v>
      </c>
      <c r="C9" s="329"/>
      <c r="D9" s="274"/>
      <c r="E9" s="315">
        <f>+Portada!I34</f>
        <v>3.797</v>
      </c>
    </row>
    <row r="10" spans="2:4" ht="7.5" customHeight="1">
      <c r="B10" s="275"/>
      <c r="C10" s="275"/>
      <c r="D10" s="275"/>
    </row>
    <row r="11" spans="2:4" ht="12" customHeight="1">
      <c r="B11" s="563" t="s">
        <v>97</v>
      </c>
      <c r="C11" s="566" t="s">
        <v>53</v>
      </c>
      <c r="D11" s="569" t="s">
        <v>134</v>
      </c>
    </row>
    <row r="12" spans="2:4" ht="12" customHeight="1">
      <c r="B12" s="564"/>
      <c r="C12" s="567"/>
      <c r="D12" s="570"/>
    </row>
    <row r="13" spans="2:5" ht="12" customHeight="1">
      <c r="B13" s="565"/>
      <c r="C13" s="568"/>
      <c r="D13" s="571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SUM(C17:C33)</f>
        <v>378974.47459</v>
      </c>
      <c r="D15" s="95">
        <f>SUM(D17:D33)</f>
        <v>1438966.0800199998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218</v>
      </c>
      <c r="C17" s="358">
        <v>99150.21068999999</v>
      </c>
      <c r="D17" s="358">
        <f aca="true" t="shared" si="0" ref="D17:D33">ROUND(+C17*$E$9,5)</f>
        <v>376473.34999</v>
      </c>
      <c r="E17" s="193"/>
    </row>
    <row r="18" spans="2:5" ht="15.75" customHeight="1">
      <c r="B18" s="396" t="s">
        <v>98</v>
      </c>
      <c r="C18" s="358">
        <v>83965.93325</v>
      </c>
      <c r="D18" s="358">
        <f t="shared" si="0"/>
        <v>318818.64855</v>
      </c>
      <c r="E18" s="193"/>
    </row>
    <row r="19" spans="2:5" ht="15.75" customHeight="1">
      <c r="B19" s="396" t="s">
        <v>258</v>
      </c>
      <c r="C19" s="358">
        <v>49076.69685</v>
      </c>
      <c r="D19" s="358">
        <f t="shared" si="0"/>
        <v>186344.21794</v>
      </c>
      <c r="E19" s="193"/>
    </row>
    <row r="20" spans="2:5" ht="15.75" customHeight="1">
      <c r="B20" s="396" t="s">
        <v>239</v>
      </c>
      <c r="C20" s="358">
        <v>38729.89159000001</v>
      </c>
      <c r="D20" s="358">
        <f t="shared" si="0"/>
        <v>147057.39837</v>
      </c>
      <c r="E20" s="193"/>
    </row>
    <row r="21" spans="2:5" ht="15.75" customHeight="1">
      <c r="B21" s="396" t="s">
        <v>219</v>
      </c>
      <c r="C21" s="358">
        <v>33076.12467</v>
      </c>
      <c r="D21" s="358">
        <f t="shared" si="0"/>
        <v>125590.04537</v>
      </c>
      <c r="E21" s="193"/>
    </row>
    <row r="22" spans="2:5" ht="15.75" customHeight="1">
      <c r="B22" s="396" t="s">
        <v>226</v>
      </c>
      <c r="C22" s="358">
        <v>15056.380570000001</v>
      </c>
      <c r="D22" s="358">
        <f t="shared" si="0"/>
        <v>57169.07702</v>
      </c>
      <c r="E22" s="193"/>
    </row>
    <row r="23" spans="2:5" ht="15.75" customHeight="1">
      <c r="B23" s="396" t="s">
        <v>183</v>
      </c>
      <c r="C23" s="358">
        <v>11529.226949999998</v>
      </c>
      <c r="D23" s="358">
        <f t="shared" si="0"/>
        <v>43776.47473</v>
      </c>
      <c r="E23" s="193"/>
    </row>
    <row r="24" spans="2:5" ht="15.75" customHeight="1">
      <c r="B24" s="470" t="s">
        <v>259</v>
      </c>
      <c r="C24" s="358">
        <v>9585.580320000001</v>
      </c>
      <c r="D24" s="358">
        <f t="shared" si="0"/>
        <v>36396.44848</v>
      </c>
      <c r="E24" s="193"/>
    </row>
    <row r="25" spans="2:5" ht="15.75" customHeight="1">
      <c r="B25" s="396" t="s">
        <v>275</v>
      </c>
      <c r="C25" s="358">
        <v>9043.18803</v>
      </c>
      <c r="D25" s="358">
        <f t="shared" si="0"/>
        <v>34336.98495</v>
      </c>
      <c r="E25" s="193"/>
    </row>
    <row r="26" spans="2:5" ht="15.75" customHeight="1">
      <c r="B26" s="396" t="s">
        <v>248</v>
      </c>
      <c r="C26" s="358">
        <v>7520.744009999999</v>
      </c>
      <c r="D26" s="358">
        <f t="shared" si="0"/>
        <v>28556.26501</v>
      </c>
      <c r="E26" s="193"/>
    </row>
    <row r="27" spans="2:5" ht="15.75" customHeight="1">
      <c r="B27" s="396" t="s">
        <v>220</v>
      </c>
      <c r="C27" s="358">
        <v>6615.8914700000005</v>
      </c>
      <c r="D27" s="358">
        <f t="shared" si="0"/>
        <v>25120.53991</v>
      </c>
      <c r="E27" s="193"/>
    </row>
    <row r="28" spans="2:5" ht="15.75" customHeight="1">
      <c r="B28" s="396" t="s">
        <v>224</v>
      </c>
      <c r="C28" s="358">
        <v>6144.18867</v>
      </c>
      <c r="D28" s="358">
        <f t="shared" si="0"/>
        <v>23329.48438</v>
      </c>
      <c r="E28" s="193"/>
    </row>
    <row r="29" spans="2:5" ht="15.75" customHeight="1">
      <c r="B29" s="396" t="s">
        <v>241</v>
      </c>
      <c r="C29" s="358">
        <v>4558.91964</v>
      </c>
      <c r="D29" s="358">
        <f t="shared" si="0"/>
        <v>17310.21787</v>
      </c>
      <c r="E29" s="193"/>
    </row>
    <row r="30" spans="2:5" ht="15.75" customHeight="1">
      <c r="B30" s="396" t="s">
        <v>240</v>
      </c>
      <c r="C30" s="358">
        <v>3387.77896</v>
      </c>
      <c r="D30" s="358">
        <f t="shared" si="0"/>
        <v>12863.39671</v>
      </c>
      <c r="E30" s="193"/>
    </row>
    <row r="31" spans="2:5" ht="15.75" customHeight="1">
      <c r="B31" s="396" t="s">
        <v>123</v>
      </c>
      <c r="C31" s="358">
        <v>1533.71853</v>
      </c>
      <c r="D31" s="358">
        <f t="shared" si="0"/>
        <v>5823.52926</v>
      </c>
      <c r="E31" s="193"/>
    </row>
    <row r="32" spans="2:5" ht="15.75" customHeight="1">
      <c r="B32" s="396" t="s">
        <v>296</v>
      </c>
      <c r="C32" s="358">
        <v>0.00037</v>
      </c>
      <c r="D32" s="358">
        <f t="shared" si="0"/>
        <v>0.0014</v>
      </c>
      <c r="E32" s="193"/>
    </row>
    <row r="33" spans="2:5" ht="15.75" customHeight="1">
      <c r="B33" s="396" t="s">
        <v>213</v>
      </c>
      <c r="C33" s="358">
        <v>2E-05</v>
      </c>
      <c r="D33" s="358">
        <f t="shared" si="0"/>
        <v>8E-05</v>
      </c>
      <c r="E33" s="193"/>
    </row>
    <row r="34" spans="2:5" ht="12" customHeight="1">
      <c r="B34" s="471"/>
      <c r="C34" s="359"/>
      <c r="D34" s="359"/>
      <c r="E34" s="193"/>
    </row>
    <row r="35" spans="2:6" ht="20.25" customHeight="1">
      <c r="B35" s="472" t="s">
        <v>113</v>
      </c>
      <c r="C35" s="95">
        <f>SUM(C37:C151)</f>
        <v>255594.27847</v>
      </c>
      <c r="D35" s="95">
        <f>SUM(D37:D151)</f>
        <v>970491.4753399994</v>
      </c>
      <c r="E35" s="193"/>
      <c r="F35" s="180"/>
    </row>
    <row r="36" spans="2:6" ht="7.5" customHeight="1">
      <c r="B36" s="473"/>
      <c r="C36" s="95"/>
      <c r="D36" s="95"/>
      <c r="E36" s="193"/>
      <c r="F36" s="180"/>
    </row>
    <row r="37" spans="2:6" ht="15.75" customHeight="1">
      <c r="B37" s="470" t="s">
        <v>171</v>
      </c>
      <c r="C37" s="358">
        <v>67255.84807</v>
      </c>
      <c r="D37" s="358">
        <f aca="true" t="shared" si="1" ref="D37:D68">ROUND(+C37*$E$9,5)</f>
        <v>255370.45512</v>
      </c>
      <c r="E37" s="193"/>
      <c r="F37" s="180"/>
    </row>
    <row r="38" spans="2:6" ht="15.75" customHeight="1">
      <c r="B38" s="470" t="s">
        <v>204</v>
      </c>
      <c r="C38" s="358">
        <v>12398.07925</v>
      </c>
      <c r="D38" s="358">
        <f t="shared" si="1"/>
        <v>47075.50691</v>
      </c>
      <c r="E38" s="193"/>
      <c r="F38" s="180"/>
    </row>
    <row r="39" spans="2:6" ht="15.75" customHeight="1">
      <c r="B39" s="470" t="s">
        <v>282</v>
      </c>
      <c r="C39" s="358">
        <v>9475.557439999999</v>
      </c>
      <c r="D39" s="358">
        <f t="shared" si="1"/>
        <v>35978.6916</v>
      </c>
      <c r="E39" s="193"/>
      <c r="F39" s="180"/>
    </row>
    <row r="40" spans="2:6" ht="15.75" customHeight="1">
      <c r="B40" s="470" t="s">
        <v>292</v>
      </c>
      <c r="C40" s="358">
        <v>9422.60648</v>
      </c>
      <c r="D40" s="358">
        <f t="shared" si="1"/>
        <v>35777.6368</v>
      </c>
      <c r="E40" s="193"/>
      <c r="F40" s="180"/>
    </row>
    <row r="41" spans="2:6" ht="15.75" customHeight="1">
      <c r="B41" s="470" t="s">
        <v>225</v>
      </c>
      <c r="C41" s="358">
        <v>7275.28837</v>
      </c>
      <c r="D41" s="358">
        <f t="shared" si="1"/>
        <v>27624.26994</v>
      </c>
      <c r="E41" s="193"/>
      <c r="F41" s="180"/>
    </row>
    <row r="42" spans="2:6" ht="15.75" customHeight="1">
      <c r="B42" s="470" t="s">
        <v>293</v>
      </c>
      <c r="C42" s="358">
        <v>6712.89175</v>
      </c>
      <c r="D42" s="358">
        <f t="shared" si="1"/>
        <v>25488.84997</v>
      </c>
      <c r="E42" s="193"/>
      <c r="F42" s="180"/>
    </row>
    <row r="43" spans="2:6" ht="15.75" customHeight="1">
      <c r="B43" s="470" t="s">
        <v>272</v>
      </c>
      <c r="C43" s="358">
        <v>5651.58499</v>
      </c>
      <c r="D43" s="358">
        <f t="shared" si="1"/>
        <v>21459.06821</v>
      </c>
      <c r="E43" s="193"/>
      <c r="F43" s="180"/>
    </row>
    <row r="44" spans="2:6" ht="15.75" customHeight="1">
      <c r="B44" s="470" t="s">
        <v>342</v>
      </c>
      <c r="C44" s="358">
        <v>5387.7900199999995</v>
      </c>
      <c r="D44" s="358">
        <f t="shared" si="1"/>
        <v>20457.43871</v>
      </c>
      <c r="E44" s="193"/>
      <c r="F44" s="180"/>
    </row>
    <row r="45" spans="2:6" ht="15.75" customHeight="1">
      <c r="B45" s="470" t="s">
        <v>305</v>
      </c>
      <c r="C45" s="358">
        <v>5094.35803</v>
      </c>
      <c r="D45" s="358">
        <f t="shared" si="1"/>
        <v>19343.27744</v>
      </c>
      <c r="E45" s="193"/>
      <c r="F45" s="180"/>
    </row>
    <row r="46" spans="2:6" ht="15.75" customHeight="1">
      <c r="B46" s="470" t="s">
        <v>265</v>
      </c>
      <c r="C46" s="358">
        <v>4964.55717</v>
      </c>
      <c r="D46" s="358">
        <f t="shared" si="1"/>
        <v>18850.42357</v>
      </c>
      <c r="E46" s="193"/>
      <c r="F46" s="180"/>
    </row>
    <row r="47" spans="2:6" ht="15.75" customHeight="1">
      <c r="B47" s="470" t="s">
        <v>315</v>
      </c>
      <c r="C47" s="358">
        <v>4857.94964</v>
      </c>
      <c r="D47" s="358">
        <f t="shared" si="1"/>
        <v>18445.63478</v>
      </c>
      <c r="E47" s="193"/>
      <c r="F47" s="180"/>
    </row>
    <row r="48" spans="2:6" ht="15.75" customHeight="1">
      <c r="B48" s="470" t="s">
        <v>307</v>
      </c>
      <c r="C48" s="358">
        <v>4111.78669</v>
      </c>
      <c r="D48" s="358">
        <f t="shared" si="1"/>
        <v>15612.45406</v>
      </c>
      <c r="E48" s="193"/>
      <c r="F48" s="180"/>
    </row>
    <row r="49" spans="2:6" ht="15.75" customHeight="1">
      <c r="B49" s="470" t="s">
        <v>303</v>
      </c>
      <c r="C49" s="358">
        <v>3756.8668900000002</v>
      </c>
      <c r="D49" s="358">
        <f t="shared" si="1"/>
        <v>14264.82358</v>
      </c>
      <c r="E49" s="193"/>
      <c r="F49" s="180"/>
    </row>
    <row r="50" spans="2:6" ht="15.75" customHeight="1">
      <c r="B50" s="470" t="s">
        <v>194</v>
      </c>
      <c r="C50" s="358">
        <v>3753.71454</v>
      </c>
      <c r="D50" s="358">
        <f t="shared" si="1"/>
        <v>14252.85411</v>
      </c>
      <c r="E50" s="193"/>
      <c r="F50" s="180"/>
    </row>
    <row r="51" spans="2:6" ht="15.75" customHeight="1">
      <c r="B51" s="470" t="s">
        <v>263</v>
      </c>
      <c r="C51" s="358">
        <v>3513.38458</v>
      </c>
      <c r="D51" s="358">
        <f t="shared" si="1"/>
        <v>13340.32125</v>
      </c>
      <c r="E51" s="193"/>
      <c r="F51" s="180"/>
    </row>
    <row r="52" spans="2:6" ht="15.75" customHeight="1">
      <c r="B52" s="470" t="s">
        <v>322</v>
      </c>
      <c r="C52" s="358">
        <v>3440.8096600000003</v>
      </c>
      <c r="D52" s="358">
        <f t="shared" si="1"/>
        <v>13064.75428</v>
      </c>
      <c r="E52" s="193"/>
      <c r="F52" s="180"/>
    </row>
    <row r="53" spans="2:6" ht="15.75" customHeight="1">
      <c r="B53" s="470" t="s">
        <v>267</v>
      </c>
      <c r="C53" s="358">
        <v>3411.92661</v>
      </c>
      <c r="D53" s="358">
        <f t="shared" si="1"/>
        <v>12955.08534</v>
      </c>
      <c r="E53" s="193"/>
      <c r="F53" s="180"/>
    </row>
    <row r="54" spans="2:6" ht="15.75" customHeight="1">
      <c r="B54" s="470" t="s">
        <v>186</v>
      </c>
      <c r="C54" s="358">
        <v>3359.20665</v>
      </c>
      <c r="D54" s="358">
        <f t="shared" si="1"/>
        <v>12754.90765</v>
      </c>
      <c r="E54" s="193"/>
      <c r="F54" s="180"/>
    </row>
    <row r="55" spans="2:6" ht="15.75" customHeight="1">
      <c r="B55" s="470" t="s">
        <v>212</v>
      </c>
      <c r="C55" s="358">
        <v>3243.40607</v>
      </c>
      <c r="D55" s="358">
        <f t="shared" si="1"/>
        <v>12315.21285</v>
      </c>
      <c r="E55" s="193"/>
      <c r="F55" s="180"/>
    </row>
    <row r="56" spans="2:6" ht="15.75" customHeight="1">
      <c r="B56" s="470" t="s">
        <v>308</v>
      </c>
      <c r="C56" s="358">
        <v>3177.9130699999996</v>
      </c>
      <c r="D56" s="358">
        <f t="shared" si="1"/>
        <v>12066.53593</v>
      </c>
      <c r="E56" s="193"/>
      <c r="F56" s="180"/>
    </row>
    <row r="57" spans="2:6" ht="15.75" customHeight="1">
      <c r="B57" s="470" t="s">
        <v>242</v>
      </c>
      <c r="C57" s="358">
        <v>2860.00182</v>
      </c>
      <c r="D57" s="358">
        <f t="shared" si="1"/>
        <v>10859.42691</v>
      </c>
      <c r="E57" s="193"/>
      <c r="F57" s="180"/>
    </row>
    <row r="58" spans="2:6" ht="15.75" customHeight="1">
      <c r="B58" s="470" t="s">
        <v>188</v>
      </c>
      <c r="C58" s="358">
        <v>2791.9543900000003</v>
      </c>
      <c r="D58" s="358">
        <f t="shared" si="1"/>
        <v>10601.05082</v>
      </c>
      <c r="E58" s="193"/>
      <c r="F58" s="180"/>
    </row>
    <row r="59" spans="2:6" ht="15.75" customHeight="1">
      <c r="B59" s="470" t="s">
        <v>190</v>
      </c>
      <c r="C59" s="358">
        <v>2665.62504</v>
      </c>
      <c r="D59" s="358">
        <f t="shared" si="1"/>
        <v>10121.37828</v>
      </c>
      <c r="E59" s="193"/>
      <c r="F59" s="180"/>
    </row>
    <row r="60" spans="2:6" ht="15.75" customHeight="1">
      <c r="B60" s="470" t="s">
        <v>361</v>
      </c>
      <c r="C60" s="358">
        <v>2522.31918</v>
      </c>
      <c r="D60" s="358">
        <f t="shared" si="1"/>
        <v>9577.24593</v>
      </c>
      <c r="E60" s="193"/>
      <c r="F60" s="180"/>
    </row>
    <row r="61" spans="2:6" ht="15.75" customHeight="1">
      <c r="B61" s="470" t="s">
        <v>289</v>
      </c>
      <c r="C61" s="358">
        <v>2319.7697200000002</v>
      </c>
      <c r="D61" s="358">
        <f t="shared" si="1"/>
        <v>8808.16563</v>
      </c>
      <c r="E61" s="193"/>
      <c r="F61" s="180"/>
    </row>
    <row r="62" spans="2:6" ht="15.75" customHeight="1">
      <c r="B62" s="470" t="s">
        <v>184</v>
      </c>
      <c r="C62" s="358">
        <v>2187.54797</v>
      </c>
      <c r="D62" s="358">
        <f t="shared" si="1"/>
        <v>8306.11964</v>
      </c>
      <c r="E62" s="193"/>
      <c r="F62" s="180"/>
    </row>
    <row r="63" spans="2:6" ht="15.75" customHeight="1">
      <c r="B63" s="470" t="s">
        <v>383</v>
      </c>
      <c r="C63" s="358">
        <v>2115.1413900000002</v>
      </c>
      <c r="D63" s="358">
        <f t="shared" si="1"/>
        <v>8031.19186</v>
      </c>
      <c r="E63" s="193"/>
      <c r="F63" s="180"/>
    </row>
    <row r="64" spans="2:6" ht="15.75" customHeight="1">
      <c r="B64" s="470" t="s">
        <v>185</v>
      </c>
      <c r="C64" s="358">
        <v>2071.65213</v>
      </c>
      <c r="D64" s="358">
        <f t="shared" si="1"/>
        <v>7866.06314</v>
      </c>
      <c r="E64" s="193"/>
      <c r="F64" s="180"/>
    </row>
    <row r="65" spans="2:6" ht="15.75" customHeight="1">
      <c r="B65" s="470" t="s">
        <v>287</v>
      </c>
      <c r="C65" s="358">
        <v>2013.65955</v>
      </c>
      <c r="D65" s="358">
        <f t="shared" si="1"/>
        <v>7645.86531</v>
      </c>
      <c r="E65" s="193"/>
      <c r="F65" s="180"/>
    </row>
    <row r="66" spans="2:6" ht="15.75" customHeight="1">
      <c r="B66" s="470" t="s">
        <v>324</v>
      </c>
      <c r="C66" s="358">
        <v>1966.1221200000002</v>
      </c>
      <c r="D66" s="358">
        <f t="shared" si="1"/>
        <v>7465.36569</v>
      </c>
      <c r="E66" s="193"/>
      <c r="F66" s="180"/>
    </row>
    <row r="67" spans="2:6" ht="15.75" customHeight="1">
      <c r="B67" s="470" t="s">
        <v>298</v>
      </c>
      <c r="C67" s="358">
        <v>1907.57806</v>
      </c>
      <c r="D67" s="358">
        <f t="shared" si="1"/>
        <v>7243.07389</v>
      </c>
      <c r="E67" s="193"/>
      <c r="F67" s="180"/>
    </row>
    <row r="68" spans="2:6" ht="15.75" customHeight="1">
      <c r="B68" s="470" t="s">
        <v>343</v>
      </c>
      <c r="C68" s="358">
        <v>1905.35311</v>
      </c>
      <c r="D68" s="358">
        <f t="shared" si="1"/>
        <v>7234.62576</v>
      </c>
      <c r="E68" s="193"/>
      <c r="F68" s="180"/>
    </row>
    <row r="69" spans="2:6" ht="15.75" customHeight="1">
      <c r="B69" s="470" t="s">
        <v>274</v>
      </c>
      <c r="C69" s="358">
        <v>1844.27635</v>
      </c>
      <c r="D69" s="358">
        <f aca="true" t="shared" si="2" ref="D69:D100">ROUND(+C69*$E$9,5)</f>
        <v>7002.7173</v>
      </c>
      <c r="E69" s="193"/>
      <c r="F69" s="180"/>
    </row>
    <row r="70" spans="2:6" ht="15.75" customHeight="1">
      <c r="B70" s="470" t="s">
        <v>270</v>
      </c>
      <c r="C70" s="358">
        <v>1817.5056499999998</v>
      </c>
      <c r="D70" s="358">
        <f t="shared" si="2"/>
        <v>6901.06895</v>
      </c>
      <c r="E70" s="193"/>
      <c r="F70" s="180"/>
    </row>
    <row r="71" spans="2:6" ht="15.75" customHeight="1">
      <c r="B71" s="470" t="s">
        <v>189</v>
      </c>
      <c r="C71" s="358">
        <v>1764.34654</v>
      </c>
      <c r="D71" s="358">
        <f t="shared" si="2"/>
        <v>6699.22381</v>
      </c>
      <c r="E71" s="193"/>
      <c r="F71" s="180"/>
    </row>
    <row r="72" spans="2:6" ht="15.75" customHeight="1">
      <c r="B72" s="470" t="s">
        <v>362</v>
      </c>
      <c r="C72" s="358">
        <v>1687.84331</v>
      </c>
      <c r="D72" s="358">
        <f t="shared" si="2"/>
        <v>6408.74105</v>
      </c>
      <c r="E72" s="193"/>
      <c r="F72" s="180"/>
    </row>
    <row r="73" spans="2:6" ht="15.75" customHeight="1">
      <c r="B73" s="470" t="s">
        <v>301</v>
      </c>
      <c r="C73" s="358">
        <v>1622.66237</v>
      </c>
      <c r="D73" s="358">
        <f t="shared" si="2"/>
        <v>6161.24902</v>
      </c>
      <c r="E73" s="193"/>
      <c r="F73" s="180"/>
    </row>
    <row r="74" spans="2:6" ht="15.75" customHeight="1">
      <c r="B74" s="470" t="s">
        <v>306</v>
      </c>
      <c r="C74" s="358">
        <v>1511.0123899999999</v>
      </c>
      <c r="D74" s="358">
        <f t="shared" si="2"/>
        <v>5737.31404</v>
      </c>
      <c r="E74" s="193"/>
      <c r="F74" s="180"/>
    </row>
    <row r="75" spans="2:6" ht="15.75" customHeight="1">
      <c r="B75" s="470" t="s">
        <v>317</v>
      </c>
      <c r="C75" s="358">
        <v>1454.8429099999998</v>
      </c>
      <c r="D75" s="358">
        <f t="shared" si="2"/>
        <v>5524.03853</v>
      </c>
      <c r="E75" s="193"/>
      <c r="F75" s="180"/>
    </row>
    <row r="76" spans="2:6" ht="15.75" customHeight="1">
      <c r="B76" s="470" t="s">
        <v>192</v>
      </c>
      <c r="C76" s="358">
        <v>1447.69099</v>
      </c>
      <c r="D76" s="358">
        <f t="shared" si="2"/>
        <v>5496.88269</v>
      </c>
      <c r="E76" s="193"/>
      <c r="F76" s="180"/>
    </row>
    <row r="77" spans="2:6" ht="15.75" customHeight="1">
      <c r="B77" s="470" t="s">
        <v>250</v>
      </c>
      <c r="C77" s="358">
        <v>1404.77278</v>
      </c>
      <c r="D77" s="358">
        <f t="shared" si="2"/>
        <v>5333.92225</v>
      </c>
      <c r="E77" s="193"/>
      <c r="F77" s="180"/>
    </row>
    <row r="78" spans="2:6" ht="15.75" customHeight="1">
      <c r="B78" s="470" t="s">
        <v>344</v>
      </c>
      <c r="C78" s="358">
        <v>1380.11456</v>
      </c>
      <c r="D78" s="358">
        <f t="shared" si="2"/>
        <v>5240.29498</v>
      </c>
      <c r="E78" s="193"/>
      <c r="F78" s="180"/>
    </row>
    <row r="79" spans="2:6" ht="15.75" customHeight="1">
      <c r="B79" s="470" t="s">
        <v>276</v>
      </c>
      <c r="C79" s="358">
        <v>1378.0491200000001</v>
      </c>
      <c r="D79" s="358">
        <f t="shared" si="2"/>
        <v>5232.45251</v>
      </c>
      <c r="E79" s="193"/>
      <c r="F79" s="180"/>
    </row>
    <row r="80" spans="2:6" ht="15.75" customHeight="1">
      <c r="B80" s="470" t="s">
        <v>273</v>
      </c>
      <c r="C80" s="358">
        <v>1328.43101</v>
      </c>
      <c r="D80" s="358">
        <f t="shared" si="2"/>
        <v>5044.05254</v>
      </c>
      <c r="E80" s="193"/>
      <c r="F80" s="180"/>
    </row>
    <row r="81" spans="2:6" ht="15.75" customHeight="1">
      <c r="B81" s="470" t="s">
        <v>325</v>
      </c>
      <c r="C81" s="358">
        <v>1279.4569199999999</v>
      </c>
      <c r="D81" s="358">
        <f t="shared" si="2"/>
        <v>4858.09793</v>
      </c>
      <c r="E81" s="193"/>
      <c r="F81" s="180"/>
    </row>
    <row r="82" spans="2:6" ht="15.75" customHeight="1">
      <c r="B82" s="470" t="s">
        <v>326</v>
      </c>
      <c r="C82" s="358">
        <v>1278.31414</v>
      </c>
      <c r="D82" s="358">
        <f t="shared" si="2"/>
        <v>4853.75879</v>
      </c>
      <c r="E82" s="193"/>
      <c r="F82" s="180"/>
    </row>
    <row r="83" spans="2:6" ht="15.75" customHeight="1">
      <c r="B83" s="470" t="s">
        <v>271</v>
      </c>
      <c r="C83" s="358">
        <v>1264.2493</v>
      </c>
      <c r="D83" s="358">
        <f t="shared" si="2"/>
        <v>4800.35459</v>
      </c>
      <c r="E83" s="193"/>
      <c r="F83" s="180"/>
    </row>
    <row r="84" spans="2:6" ht="15.75" customHeight="1">
      <c r="B84" s="470" t="s">
        <v>195</v>
      </c>
      <c r="C84" s="358">
        <v>1236.66942</v>
      </c>
      <c r="D84" s="358">
        <f t="shared" si="2"/>
        <v>4695.63379</v>
      </c>
      <c r="E84" s="193"/>
      <c r="F84" s="180"/>
    </row>
    <row r="85" spans="2:6" ht="15.75" customHeight="1">
      <c r="B85" s="470" t="s">
        <v>285</v>
      </c>
      <c r="C85" s="358">
        <v>1231.5864199999999</v>
      </c>
      <c r="D85" s="358">
        <f t="shared" si="2"/>
        <v>4676.33364</v>
      </c>
      <c r="E85" s="193"/>
      <c r="F85" s="180"/>
    </row>
    <row r="86" spans="2:6" ht="15.75" customHeight="1">
      <c r="B86" s="470" t="s">
        <v>299</v>
      </c>
      <c r="C86" s="358">
        <v>1229.13859</v>
      </c>
      <c r="D86" s="358">
        <f t="shared" si="2"/>
        <v>4667.03923</v>
      </c>
      <c r="E86" s="193"/>
      <c r="F86" s="180"/>
    </row>
    <row r="87" spans="2:6" ht="15.75" customHeight="1">
      <c r="B87" s="470" t="s">
        <v>297</v>
      </c>
      <c r="C87" s="358">
        <v>1226.94417</v>
      </c>
      <c r="D87" s="358">
        <f t="shared" si="2"/>
        <v>4658.70701</v>
      </c>
      <c r="E87" s="193"/>
      <c r="F87" s="180"/>
    </row>
    <row r="88" spans="2:6" ht="15.75" customHeight="1">
      <c r="B88" s="470" t="s">
        <v>201</v>
      </c>
      <c r="C88" s="358">
        <v>1180.84609</v>
      </c>
      <c r="D88" s="358">
        <f t="shared" si="2"/>
        <v>4483.6726</v>
      </c>
      <c r="E88" s="193"/>
      <c r="F88" s="180"/>
    </row>
    <row r="89" spans="2:6" ht="15.75" customHeight="1">
      <c r="B89" s="470" t="s">
        <v>316</v>
      </c>
      <c r="C89" s="358">
        <v>1164.45461</v>
      </c>
      <c r="D89" s="358">
        <f t="shared" si="2"/>
        <v>4421.43415</v>
      </c>
      <c r="E89" s="193"/>
      <c r="F89" s="180"/>
    </row>
    <row r="90" spans="2:6" ht="15.75" customHeight="1">
      <c r="B90" s="470" t="s">
        <v>345</v>
      </c>
      <c r="C90" s="358">
        <v>1158.98641</v>
      </c>
      <c r="D90" s="358">
        <f t="shared" si="2"/>
        <v>4400.6714</v>
      </c>
      <c r="E90" s="193"/>
      <c r="F90" s="180"/>
    </row>
    <row r="91" spans="2:6" ht="15.75" customHeight="1">
      <c r="B91" s="470" t="s">
        <v>288</v>
      </c>
      <c r="C91" s="358">
        <v>1137.35534</v>
      </c>
      <c r="D91" s="358">
        <f t="shared" si="2"/>
        <v>4318.53823</v>
      </c>
      <c r="E91" s="193"/>
      <c r="F91" s="180"/>
    </row>
    <row r="92" spans="2:6" ht="15.75" customHeight="1">
      <c r="B92" s="470" t="s">
        <v>294</v>
      </c>
      <c r="C92" s="358">
        <v>1027.41087</v>
      </c>
      <c r="D92" s="358">
        <f t="shared" si="2"/>
        <v>3901.07907</v>
      </c>
      <c r="E92" s="193"/>
      <c r="F92" s="180"/>
    </row>
    <row r="93" spans="2:6" ht="15.75" customHeight="1">
      <c r="B93" s="470" t="s">
        <v>283</v>
      </c>
      <c r="C93" s="358">
        <v>1000.52459</v>
      </c>
      <c r="D93" s="358">
        <f t="shared" si="2"/>
        <v>3798.99187</v>
      </c>
      <c r="E93" s="193"/>
      <c r="F93" s="180"/>
    </row>
    <row r="94" spans="2:6" ht="15.75" customHeight="1">
      <c r="B94" s="470" t="s">
        <v>277</v>
      </c>
      <c r="C94" s="358">
        <v>921.49321</v>
      </c>
      <c r="D94" s="358">
        <f t="shared" si="2"/>
        <v>3498.90972</v>
      </c>
      <c r="E94" s="193"/>
      <c r="F94" s="180"/>
    </row>
    <row r="95" spans="2:6" ht="15.75" customHeight="1">
      <c r="B95" s="470" t="s">
        <v>306</v>
      </c>
      <c r="C95" s="358">
        <v>881.64872</v>
      </c>
      <c r="D95" s="358">
        <f t="shared" si="2"/>
        <v>3347.62019</v>
      </c>
      <c r="E95" s="193"/>
      <c r="F95" s="180"/>
    </row>
    <row r="96" spans="2:6" ht="15.75" customHeight="1">
      <c r="B96" s="470" t="s">
        <v>284</v>
      </c>
      <c r="C96" s="358">
        <v>875.7515500000001</v>
      </c>
      <c r="D96" s="358">
        <f t="shared" si="2"/>
        <v>3325.22864</v>
      </c>
      <c r="E96" s="193"/>
      <c r="F96" s="180"/>
    </row>
    <row r="97" spans="2:6" ht="15.75" customHeight="1">
      <c r="B97" s="470" t="s">
        <v>193</v>
      </c>
      <c r="C97" s="358">
        <v>780.35416</v>
      </c>
      <c r="D97" s="358">
        <f t="shared" si="2"/>
        <v>2963.00475</v>
      </c>
      <c r="E97" s="193"/>
      <c r="F97" s="180"/>
    </row>
    <row r="98" spans="2:6" ht="15.75" customHeight="1">
      <c r="B98" s="470" t="s">
        <v>291</v>
      </c>
      <c r="C98" s="358">
        <v>748.9168199999999</v>
      </c>
      <c r="D98" s="358">
        <f t="shared" si="2"/>
        <v>2843.63717</v>
      </c>
      <c r="E98" s="193"/>
      <c r="F98" s="180"/>
    </row>
    <row r="99" spans="2:6" ht="15.75" customHeight="1">
      <c r="B99" s="470" t="s">
        <v>346</v>
      </c>
      <c r="C99" s="358">
        <v>742.38569</v>
      </c>
      <c r="D99" s="358">
        <f t="shared" si="2"/>
        <v>2818.83846</v>
      </c>
      <c r="E99" s="193"/>
      <c r="F99" s="180"/>
    </row>
    <row r="100" spans="2:6" ht="15.75" customHeight="1">
      <c r="B100" s="470" t="s">
        <v>347</v>
      </c>
      <c r="C100" s="358">
        <v>723.7072800000001</v>
      </c>
      <c r="D100" s="358">
        <f t="shared" si="2"/>
        <v>2747.91654</v>
      </c>
      <c r="E100" s="193"/>
      <c r="F100" s="180"/>
    </row>
    <row r="101" spans="2:6" ht="15.75" customHeight="1">
      <c r="B101" s="470" t="s">
        <v>206</v>
      </c>
      <c r="C101" s="358">
        <v>646.45115</v>
      </c>
      <c r="D101" s="358">
        <f aca="true" t="shared" si="3" ref="D101:D132">ROUND(+C101*$E$9,5)</f>
        <v>2454.57502</v>
      </c>
      <c r="E101" s="193"/>
      <c r="F101" s="180"/>
    </row>
    <row r="102" spans="2:6" ht="15.75" customHeight="1">
      <c r="B102" s="470" t="s">
        <v>349</v>
      </c>
      <c r="C102" s="358">
        <v>616.24797</v>
      </c>
      <c r="D102" s="358">
        <f t="shared" si="3"/>
        <v>2339.89354</v>
      </c>
      <c r="E102" s="193"/>
      <c r="F102" s="180"/>
    </row>
    <row r="103" spans="2:6" ht="15.75" customHeight="1">
      <c r="B103" s="470" t="s">
        <v>348</v>
      </c>
      <c r="C103" s="358">
        <v>615.9208100000001</v>
      </c>
      <c r="D103" s="358">
        <f t="shared" si="3"/>
        <v>2338.65132</v>
      </c>
      <c r="E103" s="193"/>
      <c r="F103" s="180"/>
    </row>
    <row r="104" spans="2:6" ht="15.75" customHeight="1">
      <c r="B104" s="470" t="s">
        <v>266</v>
      </c>
      <c r="C104" s="358">
        <v>605.57414</v>
      </c>
      <c r="D104" s="358">
        <f t="shared" si="3"/>
        <v>2299.36501</v>
      </c>
      <c r="E104" s="193"/>
      <c r="F104" s="180"/>
    </row>
    <row r="105" spans="2:6" ht="15.75" customHeight="1">
      <c r="B105" s="470" t="s">
        <v>267</v>
      </c>
      <c r="C105" s="358">
        <v>596.77264</v>
      </c>
      <c r="D105" s="358">
        <f t="shared" si="3"/>
        <v>2265.94571</v>
      </c>
      <c r="E105" s="193"/>
      <c r="F105" s="180"/>
    </row>
    <row r="106" spans="2:6" ht="15.75" customHeight="1">
      <c r="B106" s="470" t="s">
        <v>278</v>
      </c>
      <c r="C106" s="358">
        <v>568.8269799999999</v>
      </c>
      <c r="D106" s="358">
        <f t="shared" si="3"/>
        <v>2159.83604</v>
      </c>
      <c r="E106" s="193"/>
      <c r="F106" s="180"/>
    </row>
    <row r="107" spans="2:6" ht="15.75" customHeight="1">
      <c r="B107" s="470" t="s">
        <v>295</v>
      </c>
      <c r="C107" s="358">
        <v>567.39801</v>
      </c>
      <c r="D107" s="358">
        <f t="shared" si="3"/>
        <v>2154.41024</v>
      </c>
      <c r="E107" s="193"/>
      <c r="F107" s="180"/>
    </row>
    <row r="108" spans="2:6" ht="15.75" customHeight="1">
      <c r="B108" s="470" t="s">
        <v>363</v>
      </c>
      <c r="C108" s="358">
        <v>540.79221</v>
      </c>
      <c r="D108" s="358">
        <f t="shared" si="3"/>
        <v>2053.38802</v>
      </c>
      <c r="E108" s="193"/>
      <c r="F108" s="180"/>
    </row>
    <row r="109" spans="2:6" ht="15.75" customHeight="1">
      <c r="B109" s="470" t="s">
        <v>384</v>
      </c>
      <c r="C109" s="358">
        <v>532.0194</v>
      </c>
      <c r="D109" s="358">
        <f t="shared" si="3"/>
        <v>2020.07766</v>
      </c>
      <c r="E109" s="193"/>
      <c r="F109" s="180"/>
    </row>
    <row r="110" spans="2:6" ht="15.75" customHeight="1">
      <c r="B110" s="470" t="s">
        <v>202</v>
      </c>
      <c r="C110" s="358">
        <v>530.5525799999999</v>
      </c>
      <c r="D110" s="358">
        <f t="shared" si="3"/>
        <v>2014.50815</v>
      </c>
      <c r="E110" s="193"/>
      <c r="F110" s="180"/>
    </row>
    <row r="111" spans="2:6" ht="15.75" customHeight="1">
      <c r="B111" s="470" t="s">
        <v>172</v>
      </c>
      <c r="C111" s="358">
        <v>518.10488</v>
      </c>
      <c r="D111" s="358">
        <f t="shared" si="3"/>
        <v>1967.24423</v>
      </c>
      <c r="E111" s="193"/>
      <c r="F111" s="180"/>
    </row>
    <row r="112" spans="2:6" ht="15.75" customHeight="1">
      <c r="B112" s="470" t="s">
        <v>197</v>
      </c>
      <c r="C112" s="358">
        <v>468.34525</v>
      </c>
      <c r="D112" s="358">
        <f t="shared" si="3"/>
        <v>1778.30691</v>
      </c>
      <c r="E112" s="193"/>
      <c r="F112" s="180"/>
    </row>
    <row r="113" spans="2:6" ht="15.75" customHeight="1">
      <c r="B113" s="470" t="s">
        <v>327</v>
      </c>
      <c r="C113" s="358">
        <v>455.92917</v>
      </c>
      <c r="D113" s="358">
        <f t="shared" si="3"/>
        <v>1731.16306</v>
      </c>
      <c r="E113" s="193"/>
      <c r="F113" s="180"/>
    </row>
    <row r="114" spans="2:6" ht="15.75" customHeight="1">
      <c r="B114" s="470" t="s">
        <v>216</v>
      </c>
      <c r="C114" s="358">
        <v>446.05392</v>
      </c>
      <c r="D114" s="358">
        <f t="shared" si="3"/>
        <v>1693.66673</v>
      </c>
      <c r="E114" s="193"/>
      <c r="F114" s="180"/>
    </row>
    <row r="115" spans="2:6" ht="15.75" customHeight="1">
      <c r="B115" s="470" t="s">
        <v>365</v>
      </c>
      <c r="C115" s="358">
        <v>442.82994</v>
      </c>
      <c r="D115" s="358">
        <f t="shared" si="3"/>
        <v>1681.42528</v>
      </c>
      <c r="E115" s="193"/>
      <c r="F115" s="180"/>
    </row>
    <row r="116" spans="2:6" ht="15.75" customHeight="1">
      <c r="B116" s="470" t="s">
        <v>215</v>
      </c>
      <c r="C116" s="358">
        <v>439.54398</v>
      </c>
      <c r="D116" s="358">
        <f t="shared" si="3"/>
        <v>1668.94849</v>
      </c>
      <c r="E116" s="193"/>
      <c r="F116" s="180"/>
    </row>
    <row r="117" spans="2:6" ht="15.75" customHeight="1">
      <c r="B117" s="470" t="s">
        <v>385</v>
      </c>
      <c r="C117" s="358">
        <v>433.91092</v>
      </c>
      <c r="D117" s="358">
        <f t="shared" si="3"/>
        <v>1647.55976</v>
      </c>
      <c r="E117" s="193"/>
      <c r="F117" s="180"/>
    </row>
    <row r="118" spans="2:6" ht="15.75" customHeight="1">
      <c r="B118" s="470" t="s">
        <v>364</v>
      </c>
      <c r="C118" s="358">
        <v>429.74609999999996</v>
      </c>
      <c r="D118" s="358">
        <f t="shared" si="3"/>
        <v>1631.74594</v>
      </c>
      <c r="E118" s="193"/>
      <c r="F118" s="180"/>
    </row>
    <row r="119" spans="2:6" ht="15.75" customHeight="1">
      <c r="B119" s="470" t="s">
        <v>196</v>
      </c>
      <c r="C119" s="358">
        <v>429.03328999999997</v>
      </c>
      <c r="D119" s="358">
        <f t="shared" si="3"/>
        <v>1629.0394</v>
      </c>
      <c r="E119" s="193"/>
      <c r="F119" s="180"/>
    </row>
    <row r="120" spans="2:6" ht="15.75" customHeight="1">
      <c r="B120" s="470" t="s">
        <v>286</v>
      </c>
      <c r="C120" s="358">
        <v>428.34509</v>
      </c>
      <c r="D120" s="358">
        <f t="shared" si="3"/>
        <v>1626.42631</v>
      </c>
      <c r="E120" s="193"/>
      <c r="F120" s="180"/>
    </row>
    <row r="121" spans="2:6" ht="15.75" customHeight="1">
      <c r="B121" s="470" t="s">
        <v>386</v>
      </c>
      <c r="C121" s="358">
        <v>421.3853</v>
      </c>
      <c r="D121" s="358">
        <f t="shared" si="3"/>
        <v>1599.99998</v>
      </c>
      <c r="E121" s="193"/>
      <c r="F121" s="180"/>
    </row>
    <row r="122" spans="2:6" ht="15.75" customHeight="1">
      <c r="B122" s="470" t="s">
        <v>198</v>
      </c>
      <c r="C122" s="358">
        <v>379.62154</v>
      </c>
      <c r="D122" s="358">
        <f t="shared" si="3"/>
        <v>1441.42299</v>
      </c>
      <c r="E122" s="193"/>
      <c r="F122" s="180"/>
    </row>
    <row r="123" spans="2:6" ht="15.75" customHeight="1">
      <c r="B123" s="470" t="s">
        <v>217</v>
      </c>
      <c r="C123" s="358">
        <v>357.96828000000005</v>
      </c>
      <c r="D123" s="358">
        <f t="shared" si="3"/>
        <v>1359.20556</v>
      </c>
      <c r="E123" s="193"/>
      <c r="F123" s="180"/>
    </row>
    <row r="124" spans="2:6" ht="15.75" customHeight="1">
      <c r="B124" s="470" t="s">
        <v>366</v>
      </c>
      <c r="C124" s="358">
        <v>357.88455</v>
      </c>
      <c r="D124" s="358">
        <f t="shared" si="3"/>
        <v>1358.88764</v>
      </c>
      <c r="E124" s="193"/>
      <c r="F124" s="180"/>
    </row>
    <row r="125" spans="2:6" ht="15.75" customHeight="1">
      <c r="B125" s="470" t="s">
        <v>208</v>
      </c>
      <c r="C125" s="358">
        <v>347.044</v>
      </c>
      <c r="D125" s="358">
        <f t="shared" si="3"/>
        <v>1317.72607</v>
      </c>
      <c r="E125" s="193"/>
      <c r="F125" s="180"/>
    </row>
    <row r="126" spans="2:6" ht="15.75" customHeight="1">
      <c r="B126" s="470" t="s">
        <v>335</v>
      </c>
      <c r="C126" s="358">
        <v>346.52907</v>
      </c>
      <c r="D126" s="358">
        <f t="shared" si="3"/>
        <v>1315.77088</v>
      </c>
      <c r="E126" s="193"/>
      <c r="F126" s="180"/>
    </row>
    <row r="127" spans="2:6" ht="15.75" customHeight="1">
      <c r="B127" s="470" t="s">
        <v>387</v>
      </c>
      <c r="C127" s="358">
        <v>344.34376000000003</v>
      </c>
      <c r="D127" s="358">
        <f t="shared" si="3"/>
        <v>1307.47326</v>
      </c>
      <c r="E127" s="193"/>
      <c r="F127" s="180"/>
    </row>
    <row r="128" spans="2:6" ht="15.75" customHeight="1">
      <c r="B128" s="470" t="s">
        <v>279</v>
      </c>
      <c r="C128" s="358">
        <v>321.85092</v>
      </c>
      <c r="D128" s="358">
        <f t="shared" si="3"/>
        <v>1222.06794</v>
      </c>
      <c r="E128" s="193"/>
      <c r="F128" s="180"/>
    </row>
    <row r="129" spans="2:6" ht="15.75" customHeight="1">
      <c r="B129" s="470" t="s">
        <v>388</v>
      </c>
      <c r="C129" s="358">
        <v>298.15539</v>
      </c>
      <c r="D129" s="358">
        <f t="shared" si="3"/>
        <v>1132.09602</v>
      </c>
      <c r="E129" s="193"/>
      <c r="F129" s="180"/>
    </row>
    <row r="130" spans="2:6" ht="15.75" customHeight="1">
      <c r="B130" s="470" t="s">
        <v>210</v>
      </c>
      <c r="C130" s="358">
        <v>288.04789</v>
      </c>
      <c r="D130" s="358">
        <f t="shared" si="3"/>
        <v>1093.71784</v>
      </c>
      <c r="E130" s="193"/>
      <c r="F130" s="180"/>
    </row>
    <row r="131" spans="2:6" ht="15.75" customHeight="1">
      <c r="B131" s="470" t="s">
        <v>187</v>
      </c>
      <c r="C131" s="358">
        <v>276.55305</v>
      </c>
      <c r="D131" s="358">
        <f t="shared" si="3"/>
        <v>1050.07193</v>
      </c>
      <c r="E131" s="193"/>
      <c r="F131" s="180"/>
    </row>
    <row r="132" spans="2:6" ht="15.75" customHeight="1">
      <c r="B132" s="470" t="s">
        <v>180</v>
      </c>
      <c r="C132" s="358">
        <v>262.45903999999996</v>
      </c>
      <c r="D132" s="358">
        <f t="shared" si="3"/>
        <v>996.55697</v>
      </c>
      <c r="E132" s="193"/>
      <c r="F132" s="180"/>
    </row>
    <row r="133" spans="2:6" ht="15.75" customHeight="1">
      <c r="B133" s="470" t="s">
        <v>368</v>
      </c>
      <c r="C133" s="358">
        <v>253.88956</v>
      </c>
      <c r="D133" s="358">
        <f aca="true" t="shared" si="4" ref="D133:D151">ROUND(+C133*$E$9,5)</f>
        <v>964.01866</v>
      </c>
      <c r="E133" s="193"/>
      <c r="F133" s="180"/>
    </row>
    <row r="134" spans="2:6" ht="15.75" customHeight="1">
      <c r="B134" s="470" t="s">
        <v>367</v>
      </c>
      <c r="C134" s="358">
        <v>253.74488</v>
      </c>
      <c r="D134" s="358">
        <f t="shared" si="4"/>
        <v>963.46931</v>
      </c>
      <c r="E134" s="193"/>
      <c r="F134" s="180"/>
    </row>
    <row r="135" spans="2:6" ht="15.75" customHeight="1">
      <c r="B135" s="470" t="s">
        <v>249</v>
      </c>
      <c r="C135" s="358">
        <v>251.50523</v>
      </c>
      <c r="D135" s="358">
        <f t="shared" si="4"/>
        <v>954.96536</v>
      </c>
      <c r="E135" s="193"/>
      <c r="F135" s="180"/>
    </row>
    <row r="136" spans="2:6" ht="15.75" customHeight="1">
      <c r="B136" s="470" t="s">
        <v>374</v>
      </c>
      <c r="C136" s="358">
        <v>241.80876</v>
      </c>
      <c r="D136" s="358">
        <f t="shared" si="4"/>
        <v>918.14786</v>
      </c>
      <c r="E136" s="193"/>
      <c r="F136" s="180"/>
    </row>
    <row r="137" spans="2:6" ht="15.75" customHeight="1">
      <c r="B137" s="470" t="s">
        <v>290</v>
      </c>
      <c r="C137" s="358">
        <v>237.40033</v>
      </c>
      <c r="D137" s="358">
        <f t="shared" si="4"/>
        <v>901.40905</v>
      </c>
      <c r="E137" s="193"/>
      <c r="F137" s="180"/>
    </row>
    <row r="138" spans="2:6" ht="15.75" customHeight="1">
      <c r="B138" s="470" t="s">
        <v>207</v>
      </c>
      <c r="C138" s="358">
        <v>216.78886</v>
      </c>
      <c r="D138" s="358">
        <f t="shared" si="4"/>
        <v>823.1473</v>
      </c>
      <c r="E138" s="193"/>
      <c r="F138" s="180"/>
    </row>
    <row r="139" spans="2:6" ht="15.75" customHeight="1">
      <c r="B139" s="470" t="s">
        <v>369</v>
      </c>
      <c r="C139" s="358">
        <v>206.07934</v>
      </c>
      <c r="D139" s="358">
        <f t="shared" si="4"/>
        <v>782.48325</v>
      </c>
      <c r="E139" s="193"/>
      <c r="F139" s="180"/>
    </row>
    <row r="140" spans="2:6" ht="15.75" customHeight="1">
      <c r="B140" s="470" t="s">
        <v>199</v>
      </c>
      <c r="C140" s="358">
        <v>205.93479000000002</v>
      </c>
      <c r="D140" s="358">
        <f t="shared" si="4"/>
        <v>781.9344</v>
      </c>
      <c r="E140" s="193"/>
      <c r="F140" s="180"/>
    </row>
    <row r="141" spans="2:6" ht="15.75" customHeight="1">
      <c r="B141" s="470" t="s">
        <v>214</v>
      </c>
      <c r="C141" s="358">
        <v>201.14742</v>
      </c>
      <c r="D141" s="358">
        <f t="shared" si="4"/>
        <v>763.75675</v>
      </c>
      <c r="E141" s="193"/>
      <c r="F141" s="180"/>
    </row>
    <row r="142" spans="2:6" ht="15.75" customHeight="1">
      <c r="B142" s="470" t="s">
        <v>200</v>
      </c>
      <c r="C142" s="358">
        <v>197.94645</v>
      </c>
      <c r="D142" s="358">
        <f t="shared" si="4"/>
        <v>751.60267</v>
      </c>
      <c r="E142" s="193"/>
      <c r="F142" s="180"/>
    </row>
    <row r="143" spans="2:6" ht="15.75" customHeight="1">
      <c r="B143" s="470" t="s">
        <v>350</v>
      </c>
      <c r="C143" s="358">
        <v>192.73237</v>
      </c>
      <c r="D143" s="358">
        <f t="shared" si="4"/>
        <v>731.80481</v>
      </c>
      <c r="E143" s="193"/>
      <c r="F143" s="180"/>
    </row>
    <row r="144" spans="2:6" ht="15.75" customHeight="1">
      <c r="B144" s="470" t="s">
        <v>389</v>
      </c>
      <c r="C144" s="358">
        <v>181.41172</v>
      </c>
      <c r="D144" s="358">
        <f t="shared" si="4"/>
        <v>688.8203</v>
      </c>
      <c r="E144" s="193"/>
      <c r="F144" s="180"/>
    </row>
    <row r="145" spans="2:6" ht="15.75" customHeight="1">
      <c r="B145" s="470" t="s">
        <v>191</v>
      </c>
      <c r="C145" s="358">
        <v>174.19858</v>
      </c>
      <c r="D145" s="358">
        <f t="shared" si="4"/>
        <v>661.43201</v>
      </c>
      <c r="E145" s="193"/>
      <c r="F145" s="180"/>
    </row>
    <row r="146" spans="2:6" ht="15.75" customHeight="1">
      <c r="B146" s="470" t="s">
        <v>300</v>
      </c>
      <c r="C146" s="358">
        <v>149.75025</v>
      </c>
      <c r="D146" s="358">
        <f t="shared" si="4"/>
        <v>568.6017</v>
      </c>
      <c r="E146" s="193"/>
      <c r="F146" s="180"/>
    </row>
    <row r="147" spans="2:6" ht="15.75" customHeight="1">
      <c r="B147" s="470" t="s">
        <v>227</v>
      </c>
      <c r="C147" s="358">
        <v>142.18063</v>
      </c>
      <c r="D147" s="358">
        <f t="shared" si="4"/>
        <v>539.85985</v>
      </c>
      <c r="E147" s="193"/>
      <c r="F147" s="180"/>
    </row>
    <row r="148" spans="2:6" ht="15.75" customHeight="1">
      <c r="B148" s="470" t="s">
        <v>209</v>
      </c>
      <c r="C148" s="358">
        <v>138.39793</v>
      </c>
      <c r="D148" s="358">
        <f t="shared" si="4"/>
        <v>525.49694</v>
      </c>
      <c r="E148" s="193"/>
      <c r="F148" s="180"/>
    </row>
    <row r="149" spans="2:6" ht="15.75" customHeight="1">
      <c r="B149" s="470" t="s">
        <v>203</v>
      </c>
      <c r="C149" s="358">
        <v>134.89444</v>
      </c>
      <c r="D149" s="358">
        <f t="shared" si="4"/>
        <v>512.19419</v>
      </c>
      <c r="E149" s="193"/>
      <c r="F149" s="180"/>
    </row>
    <row r="150" spans="2:6" ht="15.75" customHeight="1">
      <c r="B150" s="470" t="s">
        <v>179</v>
      </c>
      <c r="C150" s="358">
        <v>107.36252</v>
      </c>
      <c r="D150" s="358">
        <f t="shared" si="4"/>
        <v>407.65549</v>
      </c>
      <c r="E150" s="193"/>
      <c r="F150" s="180"/>
    </row>
    <row r="151" spans="2:7" s="180" customFormat="1" ht="15.75" customHeight="1">
      <c r="B151" s="470" t="s">
        <v>96</v>
      </c>
      <c r="C151" s="358">
        <v>468.8704599999999</v>
      </c>
      <c r="D151" s="358">
        <f t="shared" si="4"/>
        <v>1780.30114</v>
      </c>
      <c r="E151" s="193"/>
      <c r="G151" s="75"/>
    </row>
    <row r="152" spans="1:7" s="222" customFormat="1" ht="12" customHeight="1">
      <c r="A152" s="78"/>
      <c r="B152" s="470"/>
      <c r="C152" s="358"/>
      <c r="D152" s="358"/>
      <c r="E152" s="193"/>
      <c r="F152" s="180"/>
      <c r="G152" s="75"/>
    </row>
    <row r="153" spans="1:7" s="222" customFormat="1" ht="15.75" customHeight="1">
      <c r="A153" s="78"/>
      <c r="B153" s="102" t="s">
        <v>244</v>
      </c>
      <c r="C153" s="95">
        <f>SUM(C155:C156)</f>
        <v>5877.970270000001</v>
      </c>
      <c r="D153" s="95">
        <f>SUM(D155:D156)</f>
        <v>22318.653120000003</v>
      </c>
      <c r="E153" s="193"/>
      <c r="F153" s="180"/>
      <c r="G153" s="75"/>
    </row>
    <row r="154" spans="1:7" s="222" customFormat="1" ht="7.5" customHeight="1">
      <c r="A154" s="78"/>
      <c r="B154" s="103"/>
      <c r="C154" s="95"/>
      <c r="D154" s="104"/>
      <c r="E154" s="193"/>
      <c r="F154" s="180"/>
      <c r="G154" s="75"/>
    </row>
    <row r="155" spans="1:7" s="222" customFormat="1" ht="15.75" customHeight="1">
      <c r="A155" s="78"/>
      <c r="B155" s="396" t="s">
        <v>243</v>
      </c>
      <c r="C155" s="358">
        <v>5877.97021</v>
      </c>
      <c r="D155" s="360">
        <f>ROUND(+C155*$E$9,5)</f>
        <v>22318.65289</v>
      </c>
      <c r="E155" s="193"/>
      <c r="F155" s="180"/>
      <c r="G155" s="75"/>
    </row>
    <row r="156" spans="1:7" s="222" customFormat="1" ht="15.75" customHeight="1">
      <c r="A156" s="78"/>
      <c r="B156" s="396" t="s">
        <v>280</v>
      </c>
      <c r="C156" s="358">
        <v>5.9999999999999995E-05</v>
      </c>
      <c r="D156" s="360">
        <f>ROUND(+C156*$E$9,5)</f>
        <v>0.00023</v>
      </c>
      <c r="E156" s="193"/>
      <c r="F156" s="180"/>
      <c r="G156" s="75"/>
    </row>
    <row r="157" spans="1:7" s="222" customFormat="1" ht="16.5" customHeight="1">
      <c r="A157" s="78"/>
      <c r="B157" s="81"/>
      <c r="C157" s="359"/>
      <c r="D157" s="361"/>
      <c r="E157" s="193"/>
      <c r="F157" s="180"/>
      <c r="G157" s="75"/>
    </row>
    <row r="158" spans="1:7" s="222" customFormat="1" ht="16.5" customHeight="1">
      <c r="A158" s="78"/>
      <c r="B158" s="574" t="s">
        <v>14</v>
      </c>
      <c r="C158" s="572">
        <f>+C35+C15+C153</f>
        <v>640446.7233300001</v>
      </c>
      <c r="D158" s="572">
        <f>+D35+D15+D153</f>
        <v>2431776.208479999</v>
      </c>
      <c r="E158" s="193"/>
      <c r="F158" s="180"/>
      <c r="G158" s="75"/>
    </row>
    <row r="159" spans="1:7" s="219" customFormat="1" ht="16.5" customHeight="1">
      <c r="A159" s="75"/>
      <c r="B159" s="575"/>
      <c r="C159" s="573"/>
      <c r="D159" s="573"/>
      <c r="E159" s="193"/>
      <c r="F159" s="180"/>
      <c r="G159" s="75"/>
    </row>
    <row r="160" spans="1:7" s="219" customFormat="1" ht="7.5" customHeight="1">
      <c r="A160" s="75"/>
      <c r="B160" s="82"/>
      <c r="C160" s="83"/>
      <c r="D160" s="83"/>
      <c r="E160" s="193"/>
      <c r="F160" s="180"/>
      <c r="G160" s="75"/>
    </row>
    <row r="161" spans="1:7" s="219" customFormat="1" ht="15" customHeight="1">
      <c r="A161" s="75"/>
      <c r="B161" s="79" t="s">
        <v>159</v>
      </c>
      <c r="C161" s="494"/>
      <c r="D161" s="192"/>
      <c r="E161" s="193"/>
      <c r="F161" s="180"/>
      <c r="G161" s="75"/>
    </row>
    <row r="162" spans="1:7" s="220" customFormat="1" ht="15">
      <c r="A162" s="76"/>
      <c r="B162" s="79" t="s">
        <v>160</v>
      </c>
      <c r="C162" s="190"/>
      <c r="D162" s="191"/>
      <c r="E162" s="193"/>
      <c r="F162" s="180"/>
      <c r="G162" s="75"/>
    </row>
    <row r="163" spans="1:7" s="219" customFormat="1" ht="15">
      <c r="A163" s="75"/>
      <c r="B163" s="84" t="s">
        <v>161</v>
      </c>
      <c r="C163" s="178"/>
      <c r="D163" s="114"/>
      <c r="E163" s="193"/>
      <c r="F163" s="180"/>
      <c r="G163" s="75"/>
    </row>
    <row r="164" spans="1:7" s="221" customFormat="1" ht="15.75">
      <c r="A164" s="74"/>
      <c r="B164" s="84" t="s">
        <v>162</v>
      </c>
      <c r="C164" s="84"/>
      <c r="D164" s="84"/>
      <c r="E164" s="193"/>
      <c r="F164" s="180"/>
      <c r="G164" s="75"/>
    </row>
    <row r="165" spans="1:7" s="221" customFormat="1" ht="15" customHeight="1">
      <c r="A165" s="74"/>
      <c r="B165" s="578" t="s">
        <v>390</v>
      </c>
      <c r="C165" s="578"/>
      <c r="D165" s="578"/>
      <c r="E165" s="193"/>
      <c r="F165" s="180"/>
      <c r="G165" s="75"/>
    </row>
    <row r="166" spans="1:7" s="221" customFormat="1" ht="15" customHeight="1">
      <c r="A166" s="74"/>
      <c r="B166" s="582" t="s">
        <v>245</v>
      </c>
      <c r="C166" s="582"/>
      <c r="D166" s="582"/>
      <c r="E166" s="193"/>
      <c r="F166" s="180"/>
      <c r="G166" s="75"/>
    </row>
    <row r="167" spans="1:7" s="221" customFormat="1" ht="15" customHeight="1">
      <c r="A167" s="74"/>
      <c r="B167" s="413"/>
      <c r="C167" s="414"/>
      <c r="D167" s="414"/>
      <c r="E167" s="193"/>
      <c r="F167" s="180"/>
      <c r="G167" s="75"/>
    </row>
    <row r="168" spans="1:7" s="221" customFormat="1" ht="15.75">
      <c r="A168" s="74"/>
      <c r="B168" s="413"/>
      <c r="C168" s="415"/>
      <c r="D168" s="415"/>
      <c r="E168" s="193"/>
      <c r="F168" s="180"/>
      <c r="G168" s="75"/>
    </row>
    <row r="169" spans="1:7" s="219" customFormat="1" ht="15" customHeight="1">
      <c r="A169" s="75"/>
      <c r="B169" s="416"/>
      <c r="C169" s="417"/>
      <c r="D169" s="417"/>
      <c r="E169" s="193"/>
      <c r="F169" s="180"/>
      <c r="G169" s="75"/>
    </row>
    <row r="170" spans="1:7" s="219" customFormat="1" ht="15" customHeight="1">
      <c r="A170" s="75"/>
      <c r="B170" s="86" t="s">
        <v>108</v>
      </c>
      <c r="C170" s="93"/>
      <c r="D170" s="93"/>
      <c r="E170" s="193"/>
      <c r="F170" s="180"/>
      <c r="G170" s="75"/>
    </row>
    <row r="171" spans="1:7" s="219" customFormat="1" ht="18">
      <c r="A171" s="75"/>
      <c r="B171" s="138" t="s">
        <v>256</v>
      </c>
      <c r="C171" s="94"/>
      <c r="D171" s="94"/>
      <c r="E171" s="193"/>
      <c r="F171" s="180"/>
      <c r="G171" s="75"/>
    </row>
    <row r="172" spans="1:7" s="219" customFormat="1" ht="15" customHeight="1">
      <c r="A172" s="75"/>
      <c r="B172" s="357" t="s">
        <v>66</v>
      </c>
      <c r="C172" s="94"/>
      <c r="D172" s="94"/>
      <c r="E172" s="193"/>
      <c r="F172" s="180"/>
      <c r="G172" s="75"/>
    </row>
    <row r="173" spans="1:7" s="219" customFormat="1" ht="15.75" customHeight="1">
      <c r="A173" s="75"/>
      <c r="B173" s="357" t="s">
        <v>101</v>
      </c>
      <c r="C173" s="94"/>
      <c r="D173" s="94"/>
      <c r="E173" s="193"/>
      <c r="F173" s="180"/>
      <c r="G173" s="75"/>
    </row>
    <row r="174" spans="1:7" s="219" customFormat="1" ht="15.75" customHeight="1">
      <c r="A174" s="75"/>
      <c r="B174" s="329" t="str">
        <f>+B9</f>
        <v>Al 30 de septiembre de 2023</v>
      </c>
      <c r="C174" s="329"/>
      <c r="D174" s="93"/>
      <c r="E174" s="193"/>
      <c r="F174" s="180"/>
      <c r="G174" s="75"/>
    </row>
    <row r="175" spans="1:7" s="219" customFormat="1" ht="7.5" customHeight="1">
      <c r="A175" s="75"/>
      <c r="B175" s="259"/>
      <c r="C175" s="270"/>
      <c r="D175" s="270"/>
      <c r="E175" s="193"/>
      <c r="F175" s="180"/>
      <c r="G175" s="75"/>
    </row>
    <row r="176" spans="1:7" s="219" customFormat="1" ht="12" customHeight="1">
      <c r="A176" s="75"/>
      <c r="B176" s="579" t="s">
        <v>99</v>
      </c>
      <c r="C176" s="566" t="s">
        <v>53</v>
      </c>
      <c r="D176" s="569" t="s">
        <v>134</v>
      </c>
      <c r="E176" s="193"/>
      <c r="F176" s="180"/>
      <c r="G176" s="75"/>
    </row>
    <row r="177" spans="1:7" s="219" customFormat="1" ht="12" customHeight="1">
      <c r="A177" s="75"/>
      <c r="B177" s="580"/>
      <c r="C177" s="567"/>
      <c r="D177" s="570"/>
      <c r="E177" s="193"/>
      <c r="F177" s="180"/>
      <c r="G177" s="75"/>
    </row>
    <row r="178" spans="1:5" s="219" customFormat="1" ht="12" customHeight="1">
      <c r="A178" s="75"/>
      <c r="B178" s="581"/>
      <c r="C178" s="568"/>
      <c r="D178" s="571"/>
      <c r="E178" s="193"/>
    </row>
    <row r="179" spans="1:5" s="219" customFormat="1" ht="9.75" customHeight="1">
      <c r="A179" s="75"/>
      <c r="B179" s="260"/>
      <c r="C179" s="272"/>
      <c r="D179" s="273"/>
      <c r="E179" s="193"/>
    </row>
    <row r="180" spans="1:5" s="219" customFormat="1" ht="20.25" customHeight="1">
      <c r="A180" s="75"/>
      <c r="B180" s="100" t="s">
        <v>122</v>
      </c>
      <c r="C180" s="95">
        <v>0</v>
      </c>
      <c r="D180" s="95">
        <v>0</v>
      </c>
      <c r="E180" s="193"/>
    </row>
    <row r="181" spans="1:5" s="219" customFormat="1" ht="7.5" customHeight="1">
      <c r="A181" s="75"/>
      <c r="B181" s="100"/>
      <c r="C181" s="95"/>
      <c r="D181" s="95"/>
      <c r="E181" s="193"/>
    </row>
    <row r="182" spans="1:5" s="219" customFormat="1" ht="12" customHeight="1">
      <c r="A182" s="75"/>
      <c r="B182" s="471"/>
      <c r="C182" s="359"/>
      <c r="D182" s="359"/>
      <c r="E182" s="193"/>
    </row>
    <row r="183" spans="1:6" s="219" customFormat="1" ht="20.25" customHeight="1">
      <c r="A183" s="75"/>
      <c r="B183" s="472" t="s">
        <v>116</v>
      </c>
      <c r="C183" s="95">
        <f>SUM(C185:C238)</f>
        <v>21358.229150000003</v>
      </c>
      <c r="D183" s="95">
        <f>SUM(D185:D238)</f>
        <v>81097.19606999998</v>
      </c>
      <c r="E183" s="193"/>
      <c r="F183" s="193"/>
    </row>
    <row r="184" spans="2:5" ht="7.5" customHeight="1">
      <c r="B184" s="473"/>
      <c r="C184" s="95"/>
      <c r="D184" s="359"/>
      <c r="E184" s="193"/>
    </row>
    <row r="185" spans="2:5" ht="15.75" customHeight="1">
      <c r="B185" s="470" t="s">
        <v>336</v>
      </c>
      <c r="C185" s="358">
        <v>2388.21526</v>
      </c>
      <c r="D185" s="358">
        <f aca="true" t="shared" si="5" ref="D185:D216">ROUND(+C185*$E$9,5)</f>
        <v>9068.05334</v>
      </c>
      <c r="E185" s="193"/>
    </row>
    <row r="186" spans="2:5" ht="15.75" customHeight="1">
      <c r="B186" s="470" t="s">
        <v>351</v>
      </c>
      <c r="C186" s="358">
        <v>1322.99609</v>
      </c>
      <c r="D186" s="358">
        <f t="shared" si="5"/>
        <v>5023.41615</v>
      </c>
      <c r="E186" s="193"/>
    </row>
    <row r="187" spans="2:5" ht="15.75" customHeight="1">
      <c r="B187" s="470" t="s">
        <v>391</v>
      </c>
      <c r="C187" s="358">
        <v>1320.37728</v>
      </c>
      <c r="D187" s="358">
        <f t="shared" si="5"/>
        <v>5013.47253</v>
      </c>
      <c r="E187" s="193"/>
    </row>
    <row r="188" spans="2:5" ht="15.75" customHeight="1">
      <c r="B188" s="470" t="s">
        <v>352</v>
      </c>
      <c r="C188" s="358">
        <v>1302.32205</v>
      </c>
      <c r="D188" s="358">
        <f t="shared" si="5"/>
        <v>4944.91682</v>
      </c>
      <c r="E188" s="193"/>
    </row>
    <row r="189" spans="2:5" ht="15.75" customHeight="1">
      <c r="B189" s="470" t="s">
        <v>353</v>
      </c>
      <c r="C189" s="358">
        <v>1171.74503</v>
      </c>
      <c r="D189" s="358">
        <f t="shared" si="5"/>
        <v>4449.11588</v>
      </c>
      <c r="E189" s="193"/>
    </row>
    <row r="190" spans="2:5" ht="15.75" customHeight="1">
      <c r="B190" s="470" t="s">
        <v>370</v>
      </c>
      <c r="C190" s="358">
        <v>896.124</v>
      </c>
      <c r="D190" s="358">
        <f t="shared" si="5"/>
        <v>3402.58283</v>
      </c>
      <c r="E190" s="193"/>
    </row>
    <row r="191" spans="2:5" ht="15.75" customHeight="1">
      <c r="B191" s="470" t="s">
        <v>323</v>
      </c>
      <c r="C191" s="358">
        <v>888.63632</v>
      </c>
      <c r="D191" s="358">
        <f t="shared" si="5"/>
        <v>3374.15211</v>
      </c>
      <c r="E191" s="193"/>
    </row>
    <row r="192" spans="2:5" ht="15.75" customHeight="1">
      <c r="B192" s="470" t="s">
        <v>392</v>
      </c>
      <c r="C192" s="358">
        <v>658.41454</v>
      </c>
      <c r="D192" s="358">
        <f t="shared" si="5"/>
        <v>2500.00001</v>
      </c>
      <c r="E192" s="193"/>
    </row>
    <row r="193" spans="2:5" ht="15.75" customHeight="1">
      <c r="B193" s="470" t="s">
        <v>309</v>
      </c>
      <c r="C193" s="358">
        <v>548.73803</v>
      </c>
      <c r="D193" s="358">
        <f t="shared" si="5"/>
        <v>2083.5583</v>
      </c>
      <c r="E193" s="193"/>
    </row>
    <row r="194" spans="2:5" ht="15.75" customHeight="1">
      <c r="B194" s="470" t="s">
        <v>328</v>
      </c>
      <c r="C194" s="358">
        <v>481.42481</v>
      </c>
      <c r="D194" s="358">
        <f t="shared" si="5"/>
        <v>1827.97</v>
      </c>
      <c r="E194" s="193"/>
    </row>
    <row r="195" spans="2:5" ht="15.75" customHeight="1">
      <c r="B195" s="470" t="s">
        <v>393</v>
      </c>
      <c r="C195" s="358">
        <v>413.48433</v>
      </c>
      <c r="D195" s="358">
        <f t="shared" si="5"/>
        <v>1570</v>
      </c>
      <c r="E195" s="193"/>
    </row>
    <row r="196" spans="2:5" ht="15.75" customHeight="1">
      <c r="B196" s="470" t="s">
        <v>354</v>
      </c>
      <c r="C196" s="358">
        <v>406.97789</v>
      </c>
      <c r="D196" s="358">
        <f t="shared" si="5"/>
        <v>1545.29505</v>
      </c>
      <c r="E196" s="193"/>
    </row>
    <row r="197" spans="2:5" ht="15.75" customHeight="1">
      <c r="B197" s="470" t="s">
        <v>310</v>
      </c>
      <c r="C197" s="358">
        <v>402.19427</v>
      </c>
      <c r="D197" s="358">
        <f t="shared" si="5"/>
        <v>1527.13164</v>
      </c>
      <c r="E197" s="193"/>
    </row>
    <row r="198" spans="2:5" ht="15.75" customHeight="1">
      <c r="B198" s="470" t="s">
        <v>337</v>
      </c>
      <c r="C198" s="358">
        <v>398.95486999999997</v>
      </c>
      <c r="D198" s="358">
        <f t="shared" si="5"/>
        <v>1514.83164</v>
      </c>
      <c r="E198" s="193"/>
    </row>
    <row r="199" spans="2:5" ht="15.75" customHeight="1">
      <c r="B199" s="470" t="s">
        <v>356</v>
      </c>
      <c r="C199" s="358">
        <v>376.05409999999995</v>
      </c>
      <c r="D199" s="358">
        <f t="shared" si="5"/>
        <v>1427.87742</v>
      </c>
      <c r="E199" s="193"/>
    </row>
    <row r="200" spans="2:5" ht="15.75" customHeight="1">
      <c r="B200" s="470" t="s">
        <v>355</v>
      </c>
      <c r="C200" s="358">
        <v>364.55457</v>
      </c>
      <c r="D200" s="358">
        <f t="shared" si="5"/>
        <v>1384.2137</v>
      </c>
      <c r="E200" s="193"/>
    </row>
    <row r="201" spans="2:5" ht="15.75" customHeight="1">
      <c r="B201" s="470" t="s">
        <v>394</v>
      </c>
      <c r="C201" s="358">
        <v>363.13355</v>
      </c>
      <c r="D201" s="358">
        <f t="shared" si="5"/>
        <v>1378.81809</v>
      </c>
      <c r="E201" s="193"/>
    </row>
    <row r="202" spans="2:5" ht="15.75" customHeight="1">
      <c r="B202" s="470" t="s">
        <v>278</v>
      </c>
      <c r="C202" s="358">
        <v>355.76775</v>
      </c>
      <c r="D202" s="358">
        <f t="shared" si="5"/>
        <v>1350.85015</v>
      </c>
      <c r="E202" s="193"/>
    </row>
    <row r="203" spans="2:5" ht="15.75" customHeight="1">
      <c r="B203" s="470" t="s">
        <v>371</v>
      </c>
      <c r="C203" s="358">
        <v>339.07395</v>
      </c>
      <c r="D203" s="358">
        <f t="shared" si="5"/>
        <v>1287.46379</v>
      </c>
      <c r="E203" s="193"/>
    </row>
    <row r="204" spans="2:5" ht="15.75" customHeight="1">
      <c r="B204" s="470" t="s">
        <v>311</v>
      </c>
      <c r="C204" s="358">
        <v>335.08808</v>
      </c>
      <c r="D204" s="358">
        <f t="shared" si="5"/>
        <v>1272.32944</v>
      </c>
      <c r="E204" s="193"/>
    </row>
    <row r="205" spans="2:5" ht="15.75" customHeight="1">
      <c r="B205" s="470" t="s">
        <v>372</v>
      </c>
      <c r="C205" s="358">
        <v>334.55952</v>
      </c>
      <c r="D205" s="358">
        <f t="shared" si="5"/>
        <v>1270.3225</v>
      </c>
      <c r="E205" s="193"/>
    </row>
    <row r="206" spans="2:5" ht="15.75" customHeight="1">
      <c r="B206" s="470" t="s">
        <v>357</v>
      </c>
      <c r="C206" s="358">
        <v>318.00649</v>
      </c>
      <c r="D206" s="358">
        <f t="shared" si="5"/>
        <v>1207.47064</v>
      </c>
      <c r="E206" s="193"/>
    </row>
    <row r="207" spans="2:5" ht="15.75" customHeight="1">
      <c r="B207" s="470" t="s">
        <v>329</v>
      </c>
      <c r="C207" s="358">
        <v>310.91976</v>
      </c>
      <c r="D207" s="358">
        <f t="shared" si="5"/>
        <v>1180.56233</v>
      </c>
      <c r="E207" s="193"/>
    </row>
    <row r="208" spans="2:5" ht="15.75" customHeight="1">
      <c r="B208" s="470" t="s">
        <v>395</v>
      </c>
      <c r="C208" s="358">
        <v>268.63313</v>
      </c>
      <c r="D208" s="358">
        <f t="shared" si="5"/>
        <v>1019.99999</v>
      </c>
      <c r="E208" s="193"/>
    </row>
    <row r="209" spans="2:5" ht="15.75" customHeight="1">
      <c r="B209" s="470" t="s">
        <v>299</v>
      </c>
      <c r="C209" s="358">
        <v>267.6771</v>
      </c>
      <c r="D209" s="358">
        <f t="shared" si="5"/>
        <v>1016.36995</v>
      </c>
      <c r="E209" s="193"/>
    </row>
    <row r="210" spans="2:5" ht="15.75" customHeight="1">
      <c r="B210" s="470" t="s">
        <v>330</v>
      </c>
      <c r="C210" s="358">
        <v>264.10272</v>
      </c>
      <c r="D210" s="358">
        <f t="shared" si="5"/>
        <v>1002.79803</v>
      </c>
      <c r="E210" s="193"/>
    </row>
    <row r="211" spans="2:5" ht="15.75" customHeight="1">
      <c r="B211" s="470" t="s">
        <v>373</v>
      </c>
      <c r="C211" s="358">
        <v>261.16917</v>
      </c>
      <c r="D211" s="358">
        <f t="shared" si="5"/>
        <v>991.65934</v>
      </c>
      <c r="E211" s="193"/>
    </row>
    <row r="212" spans="2:5" ht="15.75" customHeight="1">
      <c r="B212" s="470" t="s">
        <v>338</v>
      </c>
      <c r="C212" s="358">
        <v>258.99295</v>
      </c>
      <c r="D212" s="358">
        <f t="shared" si="5"/>
        <v>983.39623</v>
      </c>
      <c r="E212" s="193"/>
    </row>
    <row r="213" spans="2:5" ht="15.75" customHeight="1">
      <c r="B213" s="470" t="s">
        <v>331</v>
      </c>
      <c r="C213" s="358">
        <v>217.7893</v>
      </c>
      <c r="D213" s="358">
        <f t="shared" si="5"/>
        <v>826.94597</v>
      </c>
      <c r="E213" s="193"/>
    </row>
    <row r="214" spans="2:5" ht="15.75" customHeight="1">
      <c r="B214" s="470" t="s">
        <v>319</v>
      </c>
      <c r="C214" s="358">
        <v>213.11992999999998</v>
      </c>
      <c r="D214" s="358">
        <f t="shared" si="5"/>
        <v>809.21637</v>
      </c>
      <c r="E214" s="193"/>
    </row>
    <row r="215" spans="2:5" ht="15.75" customHeight="1">
      <c r="B215" s="470" t="s">
        <v>396</v>
      </c>
      <c r="C215" s="358">
        <v>210.69265</v>
      </c>
      <c r="D215" s="358">
        <f t="shared" si="5"/>
        <v>799.99999</v>
      </c>
      <c r="E215" s="193"/>
    </row>
    <row r="216" spans="2:5" ht="15.75" customHeight="1">
      <c r="B216" s="470" t="s">
        <v>358</v>
      </c>
      <c r="C216" s="358">
        <v>198.62539999999998</v>
      </c>
      <c r="D216" s="358">
        <f t="shared" si="5"/>
        <v>754.18064</v>
      </c>
      <c r="E216" s="193"/>
    </row>
    <row r="217" spans="2:5" ht="15.75" customHeight="1">
      <c r="B217" s="470" t="s">
        <v>359</v>
      </c>
      <c r="C217" s="358">
        <v>198.5766</v>
      </c>
      <c r="D217" s="358">
        <f aca="true" t="shared" si="6" ref="D217:D238">ROUND(+C217*$E$9,5)</f>
        <v>753.99535</v>
      </c>
      <c r="E217" s="193"/>
    </row>
    <row r="218" spans="2:5" ht="15.75" customHeight="1">
      <c r="B218" s="470" t="s">
        <v>332</v>
      </c>
      <c r="C218" s="358">
        <v>194.1914</v>
      </c>
      <c r="D218" s="358">
        <f t="shared" si="6"/>
        <v>737.34475</v>
      </c>
      <c r="E218" s="193"/>
    </row>
    <row r="219" spans="2:5" ht="15.75" customHeight="1">
      <c r="B219" s="470" t="s">
        <v>318</v>
      </c>
      <c r="C219" s="358">
        <v>179.84322</v>
      </c>
      <c r="D219" s="358">
        <f t="shared" si="6"/>
        <v>682.86471</v>
      </c>
      <c r="E219" s="193"/>
    </row>
    <row r="220" spans="2:5" ht="15.75" customHeight="1">
      <c r="B220" s="470" t="s">
        <v>333</v>
      </c>
      <c r="C220" s="358">
        <v>178.14992</v>
      </c>
      <c r="D220" s="358">
        <f t="shared" si="6"/>
        <v>676.43525</v>
      </c>
      <c r="E220" s="193"/>
    </row>
    <row r="221" spans="2:5" ht="15.75" customHeight="1">
      <c r="B221" s="470" t="s">
        <v>397</v>
      </c>
      <c r="C221" s="358">
        <v>172.43376</v>
      </c>
      <c r="D221" s="358">
        <f t="shared" si="6"/>
        <v>654.73099</v>
      </c>
      <c r="E221" s="193"/>
    </row>
    <row r="222" spans="2:5" ht="15.75" customHeight="1">
      <c r="B222" s="470" t="s">
        <v>334</v>
      </c>
      <c r="C222" s="358">
        <v>166.42082000000002</v>
      </c>
      <c r="D222" s="358">
        <f t="shared" si="6"/>
        <v>631.89985</v>
      </c>
      <c r="E222" s="193"/>
    </row>
    <row r="223" spans="2:5" ht="15.75" customHeight="1">
      <c r="B223" s="470" t="s">
        <v>312</v>
      </c>
      <c r="C223" s="358">
        <v>163.79378</v>
      </c>
      <c r="D223" s="358">
        <f t="shared" si="6"/>
        <v>621.92498</v>
      </c>
      <c r="E223" s="193"/>
    </row>
    <row r="224" spans="2:5" ht="15.75" customHeight="1">
      <c r="B224" s="470" t="s">
        <v>375</v>
      </c>
      <c r="C224" s="358">
        <v>159.55136</v>
      </c>
      <c r="D224" s="358">
        <f t="shared" si="6"/>
        <v>605.81651</v>
      </c>
      <c r="E224" s="193"/>
    </row>
    <row r="225" spans="2:5" ht="15.75" customHeight="1">
      <c r="B225" s="470" t="s">
        <v>340</v>
      </c>
      <c r="C225" s="358">
        <v>145.14689</v>
      </c>
      <c r="D225" s="358">
        <f t="shared" si="6"/>
        <v>551.12274</v>
      </c>
      <c r="E225" s="193"/>
    </row>
    <row r="226" spans="2:5" ht="15.75" customHeight="1">
      <c r="B226" s="470" t="s">
        <v>398</v>
      </c>
      <c r="C226" s="358">
        <v>141.90429999999998</v>
      </c>
      <c r="D226" s="358">
        <f t="shared" si="6"/>
        <v>538.81063</v>
      </c>
      <c r="E226" s="193"/>
    </row>
    <row r="227" spans="2:5" ht="15.75" customHeight="1">
      <c r="B227" s="470" t="s">
        <v>281</v>
      </c>
      <c r="C227" s="358">
        <v>137.95471</v>
      </c>
      <c r="D227" s="358">
        <f t="shared" si="6"/>
        <v>523.81403</v>
      </c>
      <c r="E227" s="193"/>
    </row>
    <row r="228" spans="2:5" ht="15.75" customHeight="1">
      <c r="B228" s="470" t="s">
        <v>399</v>
      </c>
      <c r="C228" s="358">
        <v>134.99191</v>
      </c>
      <c r="D228" s="358">
        <f t="shared" si="6"/>
        <v>512.56428</v>
      </c>
      <c r="E228" s="193"/>
    </row>
    <row r="229" spans="2:5" ht="15.75" customHeight="1">
      <c r="B229" s="470" t="s">
        <v>400</v>
      </c>
      <c r="C229" s="358">
        <v>131.68291</v>
      </c>
      <c r="D229" s="358">
        <f t="shared" si="6"/>
        <v>500.00001</v>
      </c>
      <c r="E229" s="193"/>
    </row>
    <row r="230" spans="2:5" ht="15.75" customHeight="1">
      <c r="B230" s="470" t="s">
        <v>360</v>
      </c>
      <c r="C230" s="358">
        <v>129.57122</v>
      </c>
      <c r="D230" s="358">
        <f t="shared" si="6"/>
        <v>491.98192</v>
      </c>
      <c r="E230" s="193"/>
    </row>
    <row r="231" spans="2:5" ht="15.75" customHeight="1">
      <c r="B231" s="470" t="s">
        <v>320</v>
      </c>
      <c r="C231" s="358">
        <v>125.08909</v>
      </c>
      <c r="D231" s="358">
        <f t="shared" si="6"/>
        <v>474.96327</v>
      </c>
      <c r="E231" s="193"/>
    </row>
    <row r="232" spans="2:5" ht="15.75" customHeight="1">
      <c r="B232" s="470" t="s">
        <v>321</v>
      </c>
      <c r="C232" s="358">
        <v>124.75285000000001</v>
      </c>
      <c r="D232" s="358">
        <f t="shared" si="6"/>
        <v>473.68657</v>
      </c>
      <c r="E232" s="193"/>
    </row>
    <row r="233" spans="2:5" ht="15.75" customHeight="1">
      <c r="B233" s="470" t="s">
        <v>341</v>
      </c>
      <c r="C233" s="358">
        <v>124.5676</v>
      </c>
      <c r="D233" s="358">
        <f t="shared" si="6"/>
        <v>472.98318</v>
      </c>
      <c r="E233" s="193"/>
    </row>
    <row r="234" spans="2:5" ht="15.75" customHeight="1">
      <c r="B234" s="470" t="s">
        <v>313</v>
      </c>
      <c r="C234" s="358">
        <v>112.26689999999999</v>
      </c>
      <c r="D234" s="358">
        <f t="shared" si="6"/>
        <v>426.27742</v>
      </c>
      <c r="E234" s="193"/>
    </row>
    <row r="235" spans="2:5" ht="15.75" customHeight="1">
      <c r="B235" s="470" t="s">
        <v>314</v>
      </c>
      <c r="C235" s="358">
        <v>111.68913</v>
      </c>
      <c r="D235" s="358">
        <f t="shared" si="6"/>
        <v>424.08363</v>
      </c>
      <c r="E235" s="193"/>
    </row>
    <row r="236" spans="2:5" ht="15.75" customHeight="1">
      <c r="B236" s="470" t="s">
        <v>339</v>
      </c>
      <c r="C236" s="358">
        <v>107.22613</v>
      </c>
      <c r="D236" s="358">
        <f t="shared" si="6"/>
        <v>407.13762</v>
      </c>
      <c r="E236" s="193"/>
    </row>
    <row r="237" spans="2:5" ht="15.75" customHeight="1">
      <c r="B237" s="470" t="s">
        <v>376</v>
      </c>
      <c r="C237" s="358">
        <v>102.73002000000001</v>
      </c>
      <c r="D237" s="358">
        <f t="shared" si="6"/>
        <v>390.06589</v>
      </c>
      <c r="E237" s="193"/>
    </row>
    <row r="238" spans="2:5" ht="15.75" customHeight="1">
      <c r="B238" s="470" t="s">
        <v>96</v>
      </c>
      <c r="C238" s="358">
        <v>457.12974</v>
      </c>
      <c r="D238" s="358">
        <f t="shared" si="6"/>
        <v>1735.72162</v>
      </c>
      <c r="E238" s="193"/>
    </row>
    <row r="239" spans="2:5" ht="12" customHeight="1">
      <c r="B239" s="470"/>
      <c r="C239" s="358"/>
      <c r="D239" s="358"/>
      <c r="E239" s="193"/>
    </row>
    <row r="240" spans="2:5" ht="15.75" customHeight="1">
      <c r="B240" s="472" t="s">
        <v>246</v>
      </c>
      <c r="C240" s="95">
        <v>0</v>
      </c>
      <c r="D240" s="95">
        <v>0</v>
      </c>
      <c r="E240" s="193"/>
    </row>
    <row r="241" spans="2:5" ht="9.75" customHeight="1">
      <c r="B241" s="81"/>
      <c r="C241" s="359"/>
      <c r="D241" s="361"/>
      <c r="E241" s="193"/>
    </row>
    <row r="242" spans="2:5" ht="16.5" customHeight="1">
      <c r="B242" s="574" t="s">
        <v>14</v>
      </c>
      <c r="C242" s="576">
        <f>+C180+C183</f>
        <v>21358.229150000003</v>
      </c>
      <c r="D242" s="576">
        <f>+D180+D183</f>
        <v>81097.19606999998</v>
      </c>
      <c r="E242" s="193"/>
    </row>
    <row r="243" spans="2:5" ht="16.5" customHeight="1">
      <c r="B243" s="575"/>
      <c r="C243" s="577"/>
      <c r="D243" s="577"/>
      <c r="E243" s="193"/>
    </row>
    <row r="244" spans="2:5" ht="7.5" customHeight="1">
      <c r="B244" s="105"/>
      <c r="C244" s="83"/>
      <c r="D244" s="83"/>
      <c r="E244" s="193"/>
    </row>
    <row r="245" spans="2:7" s="77" customFormat="1" ht="18" customHeight="1">
      <c r="B245" s="488" t="s">
        <v>401</v>
      </c>
      <c r="C245" s="486"/>
      <c r="D245" s="193"/>
      <c r="E245" s="193"/>
      <c r="F245" s="75"/>
      <c r="G245" s="75"/>
    </row>
    <row r="246" spans="2:7" s="77" customFormat="1" ht="4.5" customHeight="1">
      <c r="B246" s="464"/>
      <c r="C246" s="475"/>
      <c r="D246" s="193"/>
      <c r="E246" s="193"/>
      <c r="F246" s="75"/>
      <c r="G246" s="75"/>
    </row>
    <row r="247" spans="2:7" s="74" customFormat="1" ht="15.75">
      <c r="B247" s="487" t="s">
        <v>163</v>
      </c>
      <c r="C247" s="418"/>
      <c r="D247" s="419"/>
      <c r="E247" s="193"/>
      <c r="F247" s="75"/>
      <c r="G247" s="75"/>
    </row>
    <row r="248" spans="2:5" ht="15.75" customHeight="1">
      <c r="B248" s="466" t="s">
        <v>233</v>
      </c>
      <c r="C248" s="420"/>
      <c r="D248" s="420"/>
      <c r="E248" s="193"/>
    </row>
    <row r="249" spans="2:5" ht="12.75" customHeight="1">
      <c r="B249" s="416"/>
      <c r="C249" s="421"/>
      <c r="D249" s="421"/>
      <c r="E249" s="193"/>
    </row>
    <row r="250" spans="2:6" ht="12.75" customHeight="1">
      <c r="B250" s="416"/>
      <c r="C250" s="419"/>
      <c r="D250" s="419"/>
      <c r="E250" s="193"/>
      <c r="F250" s="219"/>
    </row>
    <row r="251" spans="2:6" ht="15">
      <c r="B251" s="416"/>
      <c r="C251" s="422"/>
      <c r="D251" s="422"/>
      <c r="E251" s="193"/>
      <c r="F251" s="219"/>
    </row>
    <row r="252" spans="2:6" ht="15">
      <c r="B252" s="416"/>
      <c r="C252" s="416"/>
      <c r="D252" s="416"/>
      <c r="E252" s="193"/>
      <c r="F252" s="219"/>
    </row>
    <row r="253" spans="2:6" ht="15">
      <c r="B253" s="416"/>
      <c r="C253" s="416"/>
      <c r="D253" s="422"/>
      <c r="E253" s="193"/>
      <c r="F253" s="219"/>
    </row>
    <row r="254" spans="2:6" ht="15">
      <c r="B254" s="416"/>
      <c r="C254" s="423"/>
      <c r="D254" s="416"/>
      <c r="E254" s="193"/>
      <c r="F254" s="219"/>
    </row>
    <row r="255" spans="2:6" ht="15">
      <c r="B255" s="416"/>
      <c r="C255" s="416"/>
      <c r="D255" s="417"/>
      <c r="E255" s="193"/>
      <c r="F255" s="219"/>
    </row>
    <row r="256" spans="2:6" ht="15">
      <c r="B256" s="416"/>
      <c r="C256" s="416"/>
      <c r="D256" s="416"/>
      <c r="E256" s="193"/>
      <c r="F256" s="219"/>
    </row>
    <row r="257" spans="2:6" ht="15">
      <c r="B257" s="416"/>
      <c r="C257" s="416"/>
      <c r="D257" s="416"/>
      <c r="E257" s="193"/>
      <c r="F257" s="219"/>
    </row>
    <row r="258" spans="2:6" ht="15">
      <c r="B258" s="416"/>
      <c r="C258" s="416"/>
      <c r="D258" s="416"/>
      <c r="E258" s="193"/>
      <c r="F258" s="219"/>
    </row>
    <row r="259" spans="2:6" ht="15">
      <c r="B259" s="416"/>
      <c r="C259" s="416"/>
      <c r="D259" s="416"/>
      <c r="E259" s="193"/>
      <c r="F259" s="219"/>
    </row>
    <row r="260" spans="5:6" ht="15">
      <c r="E260" s="193"/>
      <c r="F260" s="219"/>
    </row>
    <row r="261" spans="5:6" ht="15">
      <c r="E261" s="193"/>
      <c r="F261" s="219"/>
    </row>
    <row r="262" spans="5:6" ht="15">
      <c r="E262" s="193"/>
      <c r="F262" s="219"/>
    </row>
    <row r="263" ht="15">
      <c r="E263" s="193"/>
    </row>
    <row r="264" ht="15">
      <c r="E264" s="193"/>
    </row>
    <row r="265" ht="15">
      <c r="E265" s="193"/>
    </row>
    <row r="266" ht="15">
      <c r="E266" s="193"/>
    </row>
    <row r="267" ht="15">
      <c r="E267" s="193"/>
    </row>
    <row r="268" ht="15">
      <c r="E268" s="193"/>
    </row>
    <row r="269" ht="15">
      <c r="E269" s="193"/>
    </row>
  </sheetData>
  <sheetProtection/>
  <mergeCells count="14">
    <mergeCell ref="B242:B243"/>
    <mergeCell ref="C242:C243"/>
    <mergeCell ref="D242:D243"/>
    <mergeCell ref="B165:D165"/>
    <mergeCell ref="B176:B178"/>
    <mergeCell ref="C176:C178"/>
    <mergeCell ref="D176:D178"/>
    <mergeCell ref="B166:D166"/>
    <mergeCell ref="B11:B13"/>
    <mergeCell ref="C11:C13"/>
    <mergeCell ref="D11:D13"/>
    <mergeCell ref="D158:D159"/>
    <mergeCell ref="B158:B159"/>
    <mergeCell ref="C158:C1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68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3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710937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600" t="s">
        <v>100</v>
      </c>
      <c r="C5" s="600"/>
      <c r="D5" s="600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256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380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83" t="s">
        <v>95</v>
      </c>
      <c r="C12" s="584"/>
      <c r="D12" s="165"/>
      <c r="E12" s="589" t="s">
        <v>93</v>
      </c>
      <c r="F12" s="590"/>
      <c r="G12" s="591"/>
      <c r="H12" s="589" t="s">
        <v>94</v>
      </c>
      <c r="I12" s="590"/>
      <c r="J12" s="591"/>
      <c r="K12" s="589" t="s">
        <v>31</v>
      </c>
      <c r="L12" s="590"/>
      <c r="M12" s="591"/>
    </row>
    <row r="13" spans="2:13" ht="19.5" customHeight="1">
      <c r="B13" s="585"/>
      <c r="C13" s="586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2023</v>
      </c>
      <c r="C15" s="485"/>
      <c r="D15" s="495" t="s">
        <v>304</v>
      </c>
      <c r="E15" s="364">
        <v>211.44048999999998</v>
      </c>
      <c r="F15" s="362">
        <v>6.1828</v>
      </c>
      <c r="G15" s="362">
        <f aca="true" t="shared" si="0" ref="G15:G35">+F15+E15</f>
        <v>217.62329</v>
      </c>
      <c r="H15" s="364">
        <v>56713.045840000006</v>
      </c>
      <c r="I15" s="362">
        <v>4952.5209</v>
      </c>
      <c r="J15" s="363">
        <f aca="true" t="shared" si="1" ref="J15:J31">+H15+I15</f>
        <v>61665.56674000001</v>
      </c>
      <c r="K15" s="364">
        <f aca="true" t="shared" si="2" ref="K15:K31">+E15+H15</f>
        <v>56924.48633000001</v>
      </c>
      <c r="L15" s="362">
        <f aca="true" t="shared" si="3" ref="L15:L31">+F15+I15</f>
        <v>4958.7037</v>
      </c>
      <c r="M15" s="363">
        <f aca="true" t="shared" si="4" ref="M15:M31">+K15+L15</f>
        <v>61883.190030000005</v>
      </c>
      <c r="P15" s="153"/>
      <c r="X15" s="154"/>
    </row>
    <row r="16" spans="2:24" ht="15" customHeight="1">
      <c r="B16" s="484">
        <f aca="true" t="shared" si="5" ref="B16:B35">+B15+1</f>
        <v>2024</v>
      </c>
      <c r="C16" s="485"/>
      <c r="D16" s="167"/>
      <c r="E16" s="364">
        <v>4509.95068</v>
      </c>
      <c r="F16" s="362">
        <v>1252.0156000000002</v>
      </c>
      <c r="G16" s="362">
        <f t="shared" si="0"/>
        <v>5761.966280000001</v>
      </c>
      <c r="H16" s="364">
        <v>162795.7511</v>
      </c>
      <c r="I16" s="362">
        <v>25353.80505</v>
      </c>
      <c r="J16" s="363">
        <f t="shared" si="1"/>
        <v>188149.55615</v>
      </c>
      <c r="K16" s="364">
        <f t="shared" si="2"/>
        <v>167305.70178</v>
      </c>
      <c r="L16" s="362">
        <f t="shared" si="3"/>
        <v>26605.820649999998</v>
      </c>
      <c r="M16" s="363">
        <f t="shared" si="4"/>
        <v>193911.52243</v>
      </c>
      <c r="P16" s="153"/>
      <c r="X16" s="154"/>
    </row>
    <row r="17" spans="2:24" ht="15" customHeight="1">
      <c r="B17" s="484">
        <f t="shared" si="5"/>
        <v>2025</v>
      </c>
      <c r="C17" s="485"/>
      <c r="D17" s="167"/>
      <c r="E17" s="364">
        <v>4509.95068</v>
      </c>
      <c r="F17" s="362">
        <v>956.09372</v>
      </c>
      <c r="G17" s="362">
        <f t="shared" si="0"/>
        <v>5466.0444</v>
      </c>
      <c r="H17" s="364">
        <v>96363.31867000001</v>
      </c>
      <c r="I17" s="362">
        <v>19327.41614</v>
      </c>
      <c r="J17" s="363">
        <f t="shared" si="1"/>
        <v>115690.73481000001</v>
      </c>
      <c r="K17" s="364">
        <f t="shared" si="2"/>
        <v>100873.26935</v>
      </c>
      <c r="L17" s="362">
        <f t="shared" si="3"/>
        <v>20283.509860000002</v>
      </c>
      <c r="M17" s="363">
        <f t="shared" si="4"/>
        <v>121156.77921000001</v>
      </c>
      <c r="P17" s="153"/>
      <c r="X17" s="154"/>
    </row>
    <row r="18" spans="2:24" ht="15" customHeight="1">
      <c r="B18" s="484">
        <f t="shared" si="5"/>
        <v>2026</v>
      </c>
      <c r="C18" s="485"/>
      <c r="D18" s="167"/>
      <c r="E18" s="364">
        <v>4509.95068</v>
      </c>
      <c r="F18" s="362">
        <v>692.51939</v>
      </c>
      <c r="G18" s="362">
        <f t="shared" si="0"/>
        <v>5202.47007</v>
      </c>
      <c r="H18" s="364">
        <v>155992.04261</v>
      </c>
      <c r="I18" s="362">
        <v>16873.1533</v>
      </c>
      <c r="J18" s="363">
        <f t="shared" si="1"/>
        <v>172865.19591</v>
      </c>
      <c r="K18" s="364">
        <f t="shared" si="2"/>
        <v>160501.99329</v>
      </c>
      <c r="L18" s="362">
        <f t="shared" si="3"/>
        <v>17565.672690000003</v>
      </c>
      <c r="M18" s="363">
        <f t="shared" si="4"/>
        <v>178067.66598000002</v>
      </c>
      <c r="P18" s="153"/>
      <c r="X18" s="154"/>
    </row>
    <row r="19" spans="2:24" ht="15" customHeight="1">
      <c r="B19" s="484">
        <f t="shared" si="5"/>
        <v>2027</v>
      </c>
      <c r="C19" s="485"/>
      <c r="D19" s="167"/>
      <c r="E19" s="364">
        <v>4509.95068</v>
      </c>
      <c r="F19" s="362">
        <v>474.72209000000004</v>
      </c>
      <c r="G19" s="362">
        <f t="shared" si="0"/>
        <v>4984.67277</v>
      </c>
      <c r="H19" s="364">
        <v>50103.80212</v>
      </c>
      <c r="I19" s="362">
        <v>7956.928559999999</v>
      </c>
      <c r="J19" s="363">
        <f t="shared" si="1"/>
        <v>58060.73068</v>
      </c>
      <c r="K19" s="364">
        <f t="shared" si="2"/>
        <v>54613.7528</v>
      </c>
      <c r="L19" s="362">
        <f t="shared" si="3"/>
        <v>8431.65065</v>
      </c>
      <c r="M19" s="363">
        <f t="shared" si="4"/>
        <v>63045.40345</v>
      </c>
      <c r="P19" s="153"/>
      <c r="X19" s="154"/>
    </row>
    <row r="20" spans="2:24" ht="15" customHeight="1">
      <c r="B20" s="484">
        <f t="shared" si="5"/>
        <v>2028</v>
      </c>
      <c r="C20" s="485"/>
      <c r="D20" s="167"/>
      <c r="E20" s="364">
        <v>4509.95068</v>
      </c>
      <c r="F20" s="362">
        <v>264.08716</v>
      </c>
      <c r="G20" s="362">
        <f t="shared" si="0"/>
        <v>4774.03784</v>
      </c>
      <c r="H20" s="364">
        <v>42078.29277</v>
      </c>
      <c r="I20" s="362">
        <v>6486.58546</v>
      </c>
      <c r="J20" s="363">
        <f t="shared" si="1"/>
        <v>48564.87823</v>
      </c>
      <c r="K20" s="364">
        <f t="shared" si="2"/>
        <v>46588.24345</v>
      </c>
      <c r="L20" s="362">
        <f t="shared" si="3"/>
        <v>6750.67262</v>
      </c>
      <c r="M20" s="363">
        <f t="shared" si="4"/>
        <v>53338.91607</v>
      </c>
      <c r="P20" s="153"/>
      <c r="X20" s="154"/>
    </row>
    <row r="21" spans="2:24" ht="15" customHeight="1">
      <c r="B21" s="484">
        <f t="shared" si="5"/>
        <v>2029</v>
      </c>
      <c r="C21" s="485"/>
      <c r="D21" s="167"/>
      <c r="E21" s="364">
        <v>2254.97498</v>
      </c>
      <c r="F21" s="362">
        <v>53.00097</v>
      </c>
      <c r="G21" s="362">
        <f t="shared" si="0"/>
        <v>2307.97595</v>
      </c>
      <c r="H21" s="364">
        <v>40572.39097</v>
      </c>
      <c r="I21" s="362">
        <v>4980.7434299999995</v>
      </c>
      <c r="J21" s="363">
        <f t="shared" si="1"/>
        <v>45553.1344</v>
      </c>
      <c r="K21" s="364">
        <f t="shared" si="2"/>
        <v>42827.36595</v>
      </c>
      <c r="L21" s="362">
        <f t="shared" si="3"/>
        <v>5033.7444</v>
      </c>
      <c r="M21" s="363">
        <f t="shared" si="4"/>
        <v>47861.11035</v>
      </c>
      <c r="P21" s="153"/>
      <c r="X21" s="154"/>
    </row>
    <row r="22" spans="2:24" ht="15" customHeight="1">
      <c r="B22" s="484">
        <f t="shared" si="5"/>
        <v>2030</v>
      </c>
      <c r="C22" s="485"/>
      <c r="D22" s="167"/>
      <c r="E22" s="364">
        <v>0</v>
      </c>
      <c r="F22" s="362">
        <v>0</v>
      </c>
      <c r="G22" s="362">
        <f t="shared" si="0"/>
        <v>0</v>
      </c>
      <c r="H22" s="364">
        <v>30916.772510000003</v>
      </c>
      <c r="I22" s="362">
        <v>3868.73466</v>
      </c>
      <c r="J22" s="363">
        <f t="shared" si="1"/>
        <v>34785.507170000004</v>
      </c>
      <c r="K22" s="364">
        <f t="shared" si="2"/>
        <v>30916.772510000003</v>
      </c>
      <c r="L22" s="362">
        <f t="shared" si="3"/>
        <v>3868.73466</v>
      </c>
      <c r="M22" s="363">
        <f t="shared" si="4"/>
        <v>34785.507170000004</v>
      </c>
      <c r="P22" s="153"/>
      <c r="X22" s="154"/>
    </row>
    <row r="23" spans="2:24" ht="15" customHeight="1">
      <c r="B23" s="484">
        <f t="shared" si="5"/>
        <v>2031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28150.84534</v>
      </c>
      <c r="I23" s="362">
        <v>2868.45568</v>
      </c>
      <c r="J23" s="363">
        <f t="shared" si="1"/>
        <v>31019.30102</v>
      </c>
      <c r="K23" s="364">
        <f t="shared" si="2"/>
        <v>28150.84534</v>
      </c>
      <c r="L23" s="362">
        <f t="shared" si="3"/>
        <v>2868.45568</v>
      </c>
      <c r="M23" s="363">
        <f t="shared" si="4"/>
        <v>31019.30102</v>
      </c>
      <c r="P23" s="153"/>
      <c r="X23" s="154"/>
    </row>
    <row r="24" spans="2:24" ht="15" customHeight="1">
      <c r="B24" s="484">
        <f t="shared" si="5"/>
        <v>2032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25724.9515</v>
      </c>
      <c r="I24" s="362">
        <v>3744.54129</v>
      </c>
      <c r="J24" s="363">
        <f t="shared" si="1"/>
        <v>29469.49279</v>
      </c>
      <c r="K24" s="364">
        <f t="shared" si="2"/>
        <v>25724.9515</v>
      </c>
      <c r="L24" s="362">
        <f t="shared" si="3"/>
        <v>3744.54129</v>
      </c>
      <c r="M24" s="363">
        <f t="shared" si="4"/>
        <v>29469.49279</v>
      </c>
      <c r="P24" s="153"/>
      <c r="X24" s="154"/>
    </row>
    <row r="25" spans="2:24" ht="15" customHeight="1">
      <c r="B25" s="484">
        <f t="shared" si="5"/>
        <v>2033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11807.02082</v>
      </c>
      <c r="I25" s="362">
        <v>1013.82659</v>
      </c>
      <c r="J25" s="363">
        <f t="shared" si="1"/>
        <v>12820.84741</v>
      </c>
      <c r="K25" s="364">
        <f t="shared" si="2"/>
        <v>11807.02082</v>
      </c>
      <c r="L25" s="362">
        <f t="shared" si="3"/>
        <v>1013.82659</v>
      </c>
      <c r="M25" s="363">
        <f t="shared" si="4"/>
        <v>12820.84741</v>
      </c>
      <c r="P25" s="153"/>
      <c r="X25" s="154"/>
    </row>
    <row r="26" spans="2:24" ht="15" customHeight="1">
      <c r="B26" s="484">
        <f t="shared" si="5"/>
        <v>2034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9292.15626</v>
      </c>
      <c r="I26" s="362">
        <v>653.6515400000001</v>
      </c>
      <c r="J26" s="363">
        <f t="shared" si="1"/>
        <v>9945.8078</v>
      </c>
      <c r="K26" s="364">
        <f t="shared" si="2"/>
        <v>9292.15626</v>
      </c>
      <c r="L26" s="362">
        <f t="shared" si="3"/>
        <v>653.6515400000001</v>
      </c>
      <c r="M26" s="363">
        <f t="shared" si="4"/>
        <v>9945.8078</v>
      </c>
      <c r="P26" s="153"/>
      <c r="X26" s="154"/>
    </row>
    <row r="27" spans="2:24" ht="15" customHeight="1">
      <c r="B27" s="484">
        <f t="shared" si="5"/>
        <v>2035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9505.82248</v>
      </c>
      <c r="I27" s="362">
        <v>303.5275</v>
      </c>
      <c r="J27" s="363">
        <f t="shared" si="1"/>
        <v>9809.34998</v>
      </c>
      <c r="K27" s="364">
        <f t="shared" si="2"/>
        <v>9505.82248</v>
      </c>
      <c r="L27" s="362">
        <f t="shared" si="3"/>
        <v>303.5275</v>
      </c>
      <c r="M27" s="363">
        <f t="shared" si="4"/>
        <v>9809.34998</v>
      </c>
      <c r="P27" s="153"/>
      <c r="X27" s="154"/>
    </row>
    <row r="28" spans="2:24" ht="15" customHeight="1">
      <c r="B28" s="484">
        <f t="shared" si="5"/>
        <v>2036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1335.22463</v>
      </c>
      <c r="I28" s="362">
        <v>34.26936</v>
      </c>
      <c r="J28" s="363">
        <f t="shared" si="1"/>
        <v>1369.49399</v>
      </c>
      <c r="K28" s="364">
        <f t="shared" si="2"/>
        <v>1335.22463</v>
      </c>
      <c r="L28" s="362">
        <f t="shared" si="3"/>
        <v>34.26936</v>
      </c>
      <c r="M28" s="363">
        <f t="shared" si="4"/>
        <v>1369.49399</v>
      </c>
      <c r="P28" s="153"/>
      <c r="X28" s="154"/>
    </row>
    <row r="29" spans="2:24" ht="15" customHeight="1">
      <c r="B29" s="484">
        <f t="shared" si="5"/>
        <v>2037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433.95782</v>
      </c>
      <c r="I29" s="362">
        <v>21.301029999999997</v>
      </c>
      <c r="J29" s="363">
        <f t="shared" si="1"/>
        <v>455.25885000000005</v>
      </c>
      <c r="K29" s="364">
        <f t="shared" si="2"/>
        <v>433.95782</v>
      </c>
      <c r="L29" s="362">
        <f t="shared" si="3"/>
        <v>21.301029999999997</v>
      </c>
      <c r="M29" s="363">
        <f t="shared" si="4"/>
        <v>455.25885000000005</v>
      </c>
      <c r="P29" s="153"/>
      <c r="X29" s="154"/>
    </row>
    <row r="30" spans="2:24" ht="15" customHeight="1">
      <c r="B30" s="484">
        <f t="shared" si="5"/>
        <v>2038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392.7797</v>
      </c>
      <c r="I30" s="362">
        <v>15.62075</v>
      </c>
      <c r="J30" s="363">
        <f t="shared" si="1"/>
        <v>408.40045</v>
      </c>
      <c r="K30" s="364">
        <f t="shared" si="2"/>
        <v>392.7797</v>
      </c>
      <c r="L30" s="362">
        <f t="shared" si="3"/>
        <v>15.62075</v>
      </c>
      <c r="M30" s="363">
        <f t="shared" si="4"/>
        <v>408.40045</v>
      </c>
      <c r="P30" s="153"/>
      <c r="X30" s="154"/>
    </row>
    <row r="31" spans="2:24" ht="15" customHeight="1">
      <c r="B31" s="484">
        <f t="shared" si="5"/>
        <v>2039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322.71726</v>
      </c>
      <c r="I31" s="362">
        <v>9.94049</v>
      </c>
      <c r="J31" s="363">
        <f t="shared" si="1"/>
        <v>332.65775</v>
      </c>
      <c r="K31" s="364">
        <f t="shared" si="2"/>
        <v>322.71726</v>
      </c>
      <c r="L31" s="362">
        <f t="shared" si="3"/>
        <v>9.94049</v>
      </c>
      <c r="M31" s="363">
        <f t="shared" si="4"/>
        <v>332.65775</v>
      </c>
      <c r="P31" s="153"/>
      <c r="X31" s="154"/>
    </row>
    <row r="32" spans="2:24" ht="15" customHeight="1">
      <c r="B32" s="484">
        <f t="shared" si="5"/>
        <v>2040</v>
      </c>
      <c r="C32" s="485"/>
      <c r="D32" s="167"/>
      <c r="E32" s="364">
        <v>0</v>
      </c>
      <c r="F32" s="362">
        <v>0</v>
      </c>
      <c r="G32" s="362">
        <f>+F32+E32</f>
        <v>0</v>
      </c>
      <c r="H32" s="364">
        <v>311.39685</v>
      </c>
      <c r="I32" s="362">
        <v>4.26021</v>
      </c>
      <c r="J32" s="363">
        <f>+H32+I32</f>
        <v>315.65705999999994</v>
      </c>
      <c r="K32" s="364">
        <f aca="true" t="shared" si="6" ref="K32:L35">+E32+H32</f>
        <v>311.39685</v>
      </c>
      <c r="L32" s="362">
        <f t="shared" si="6"/>
        <v>4.26021</v>
      </c>
      <c r="M32" s="363">
        <f>+K32+L32</f>
        <v>315.65705999999994</v>
      </c>
      <c r="P32" s="153"/>
      <c r="X32" s="154"/>
    </row>
    <row r="33" spans="2:24" ht="15" customHeight="1">
      <c r="B33" s="484">
        <f t="shared" si="5"/>
        <v>2041</v>
      </c>
      <c r="C33" s="485"/>
      <c r="D33" s="167"/>
      <c r="E33" s="364">
        <v>0</v>
      </c>
      <c r="F33" s="362">
        <v>0</v>
      </c>
      <c r="G33" s="362">
        <f>+F33+E33</f>
        <v>0</v>
      </c>
      <c r="H33" s="364">
        <v>25.11912</v>
      </c>
      <c r="I33" s="362">
        <v>0</v>
      </c>
      <c r="J33" s="363">
        <f>+H33+I33</f>
        <v>25.11912</v>
      </c>
      <c r="K33" s="364">
        <f t="shared" si="6"/>
        <v>25.11912</v>
      </c>
      <c r="L33" s="362">
        <f t="shared" si="6"/>
        <v>0</v>
      </c>
      <c r="M33" s="363">
        <f>+K33+L33</f>
        <v>25.11912</v>
      </c>
      <c r="P33" s="153"/>
      <c r="X33" s="154"/>
    </row>
    <row r="34" spans="2:24" ht="15" customHeight="1">
      <c r="B34" s="484">
        <f t="shared" si="5"/>
        <v>2042</v>
      </c>
      <c r="C34" s="485"/>
      <c r="D34" s="167"/>
      <c r="E34" s="364">
        <v>0</v>
      </c>
      <c r="F34" s="362">
        <v>0</v>
      </c>
      <c r="G34" s="362">
        <f>+F34+E34</f>
        <v>0</v>
      </c>
      <c r="H34" s="364">
        <v>12.55956</v>
      </c>
      <c r="I34" s="362">
        <v>0</v>
      </c>
      <c r="J34" s="363">
        <f>+H34+I34</f>
        <v>12.55956</v>
      </c>
      <c r="K34" s="364">
        <f t="shared" si="6"/>
        <v>12.55956</v>
      </c>
      <c r="L34" s="362">
        <f t="shared" si="6"/>
        <v>0</v>
      </c>
      <c r="M34" s="363">
        <f>+K34+L34</f>
        <v>12.55956</v>
      </c>
      <c r="P34" s="153"/>
      <c r="X34" s="154"/>
    </row>
    <row r="35" spans="2:24" ht="15" customHeight="1">
      <c r="B35" s="484">
        <f t="shared" si="5"/>
        <v>2043</v>
      </c>
      <c r="C35" s="485"/>
      <c r="D35" s="167"/>
      <c r="E35" s="364">
        <v>0</v>
      </c>
      <c r="F35" s="362">
        <v>0</v>
      </c>
      <c r="G35" s="362">
        <f t="shared" si="0"/>
        <v>0</v>
      </c>
      <c r="H35" s="364">
        <v>2.09342</v>
      </c>
      <c r="I35" s="362">
        <v>0</v>
      </c>
      <c r="J35" s="363">
        <f>+H35+I35</f>
        <v>2.09342</v>
      </c>
      <c r="K35" s="364">
        <f t="shared" si="6"/>
        <v>2.09342</v>
      </c>
      <c r="L35" s="362">
        <f t="shared" si="6"/>
        <v>0</v>
      </c>
      <c r="M35" s="363">
        <f>+K35+L35</f>
        <v>2.09342</v>
      </c>
      <c r="P35" s="153"/>
      <c r="X35" s="154"/>
    </row>
    <row r="36" spans="2:13" ht="9.75" customHeight="1">
      <c r="B36" s="155"/>
      <c r="C36" s="156"/>
      <c r="D36" s="168"/>
      <c r="E36" s="368"/>
      <c r="F36" s="369"/>
      <c r="G36" s="370"/>
      <c r="H36" s="368"/>
      <c r="I36" s="369"/>
      <c r="J36" s="370"/>
      <c r="K36" s="368"/>
      <c r="L36" s="369"/>
      <c r="M36" s="370"/>
    </row>
    <row r="37" spans="2:13" ht="15" customHeight="1">
      <c r="B37" s="592" t="s">
        <v>14</v>
      </c>
      <c r="C37" s="593"/>
      <c r="D37" s="261"/>
      <c r="E37" s="596">
        <f aca="true" t="shared" si="7" ref="E37:M37">SUM(E15:E35)</f>
        <v>25016.16887</v>
      </c>
      <c r="F37" s="598">
        <f t="shared" si="7"/>
        <v>3698.6217300000003</v>
      </c>
      <c r="G37" s="587">
        <f t="shared" si="7"/>
        <v>28714.7906</v>
      </c>
      <c r="H37" s="596">
        <f t="shared" si="7"/>
        <v>722852.0613499997</v>
      </c>
      <c r="I37" s="598">
        <f t="shared" si="7"/>
        <v>98469.28194</v>
      </c>
      <c r="J37" s="587">
        <f t="shared" si="7"/>
        <v>821321.3432900002</v>
      </c>
      <c r="K37" s="596">
        <f t="shared" si="7"/>
        <v>747868.2302199998</v>
      </c>
      <c r="L37" s="598">
        <f t="shared" si="7"/>
        <v>102167.90366999999</v>
      </c>
      <c r="M37" s="587">
        <f t="shared" si="7"/>
        <v>850036.1338900002</v>
      </c>
    </row>
    <row r="38" spans="2:13" ht="15" customHeight="1">
      <c r="B38" s="594"/>
      <c r="C38" s="595"/>
      <c r="D38" s="262"/>
      <c r="E38" s="597"/>
      <c r="F38" s="599"/>
      <c r="G38" s="588"/>
      <c r="H38" s="597"/>
      <c r="I38" s="599"/>
      <c r="J38" s="588"/>
      <c r="K38" s="597"/>
      <c r="L38" s="599"/>
      <c r="M38" s="588"/>
    </row>
    <row r="39" ht="6.75" customHeight="1"/>
    <row r="40" spans="2:13" s="142" customFormat="1" ht="15" customHeight="1">
      <c r="B40" s="157" t="s">
        <v>115</v>
      </c>
      <c r="C40" s="158"/>
      <c r="D40" s="158"/>
      <c r="E40" s="427"/>
      <c r="F40" s="427"/>
      <c r="G40" s="427"/>
      <c r="H40" s="427"/>
      <c r="I40" s="427"/>
      <c r="J40" s="427"/>
      <c r="K40" s="144"/>
      <c r="L40" s="144"/>
      <c r="M40" s="144"/>
    </row>
    <row r="41" spans="2:13" s="142" customFormat="1" ht="15" customHeight="1">
      <c r="B41" s="157" t="s">
        <v>381</v>
      </c>
      <c r="C41" s="158"/>
      <c r="D41" s="158"/>
      <c r="E41" s="144"/>
      <c r="G41" s="144"/>
      <c r="H41" s="159"/>
      <c r="I41" s="160"/>
      <c r="J41" s="159"/>
      <c r="K41" s="189"/>
      <c r="L41" s="188"/>
      <c r="M41" s="144"/>
    </row>
    <row r="42" spans="2:13" s="142" customFormat="1" ht="15">
      <c r="B42" s="75" t="s">
        <v>382</v>
      </c>
      <c r="C42" s="158"/>
      <c r="D42" s="158"/>
      <c r="E42" s="144"/>
      <c r="G42" s="144"/>
      <c r="H42" s="169"/>
      <c r="I42" s="160"/>
      <c r="J42" s="159"/>
      <c r="K42" s="144"/>
      <c r="L42" s="144"/>
      <c r="M42" s="144"/>
    </row>
    <row r="43" spans="2:13" ht="15.75" customHeight="1">
      <c r="B43" s="426"/>
      <c r="C43" s="426"/>
      <c r="D43" s="426"/>
      <c r="E43" s="427"/>
      <c r="F43" s="427"/>
      <c r="G43" s="427"/>
      <c r="H43" s="427"/>
      <c r="I43" s="427"/>
      <c r="J43" s="427"/>
      <c r="K43" s="427"/>
      <c r="L43" s="427"/>
      <c r="M43" s="427"/>
    </row>
    <row r="44" spans="2:24" ht="15.75" customHeight="1">
      <c r="B44" s="426"/>
      <c r="C44" s="426"/>
      <c r="D44" s="426"/>
      <c r="E44" s="428"/>
      <c r="F44" s="429"/>
      <c r="G44" s="430"/>
      <c r="H44" s="428"/>
      <c r="I44" s="430"/>
      <c r="J44" s="430"/>
      <c r="K44" s="430"/>
      <c r="L44" s="430"/>
      <c r="M44" s="430"/>
      <c r="X44" s="162"/>
    </row>
    <row r="45" spans="2:24" ht="15.75" customHeight="1">
      <c r="B45" s="426"/>
      <c r="C45" s="426"/>
      <c r="D45" s="426"/>
      <c r="E45" s="431"/>
      <c r="F45" s="432"/>
      <c r="G45" s="433"/>
      <c r="H45" s="434"/>
      <c r="I45" s="434"/>
      <c r="J45" s="434"/>
      <c r="K45" s="431"/>
      <c r="L45" s="431"/>
      <c r="M45" s="435"/>
      <c r="Q45" s="210"/>
      <c r="X45" s="162"/>
    </row>
    <row r="46" spans="2:17" ht="15.75" customHeight="1">
      <c r="B46" s="426"/>
      <c r="C46" s="426"/>
      <c r="D46" s="426"/>
      <c r="E46" s="431"/>
      <c r="F46" s="432"/>
      <c r="G46" s="431"/>
      <c r="H46" s="434"/>
      <c r="I46" s="434"/>
      <c r="J46" s="434"/>
      <c r="K46" s="431"/>
      <c r="L46" s="433"/>
      <c r="M46" s="435"/>
      <c r="O46" s="215"/>
      <c r="Q46" s="210"/>
    </row>
    <row r="47" spans="2:17" ht="15.75" customHeight="1">
      <c r="B47" s="426"/>
      <c r="C47" s="426"/>
      <c r="D47" s="426"/>
      <c r="E47" s="431"/>
      <c r="F47" s="432"/>
      <c r="G47" s="431"/>
      <c r="H47" s="431"/>
      <c r="I47" s="436"/>
      <c r="J47" s="431"/>
      <c r="K47" s="431"/>
      <c r="L47" s="431"/>
      <c r="M47" s="437"/>
      <c r="O47" s="216"/>
      <c r="P47" s="216"/>
      <c r="Q47" s="210"/>
    </row>
    <row r="48" spans="2:17" ht="18.75">
      <c r="B48" s="133" t="s">
        <v>109</v>
      </c>
      <c r="C48" s="134"/>
      <c r="D48" s="134"/>
      <c r="M48" s="308"/>
      <c r="Q48" s="210"/>
    </row>
    <row r="49" spans="2:17" ht="19.5">
      <c r="B49" s="137" t="s">
        <v>256</v>
      </c>
      <c r="C49" s="138"/>
      <c r="D49" s="138"/>
      <c r="L49" s="75"/>
      <c r="M49" s="285"/>
      <c r="N49" s="315">
        <f>+Portada!I34</f>
        <v>3.797</v>
      </c>
      <c r="Q49" s="210"/>
    </row>
    <row r="50" spans="2:17" ht="18">
      <c r="B50" s="138" t="s">
        <v>78</v>
      </c>
      <c r="C50" s="136"/>
      <c r="D50" s="136"/>
      <c r="M50" s="263"/>
      <c r="Q50" s="210"/>
    </row>
    <row r="51" spans="2:17" ht="16.5">
      <c r="B51" s="140" t="s">
        <v>126</v>
      </c>
      <c r="C51" s="136"/>
      <c r="D51" s="136"/>
      <c r="L51" s="161"/>
      <c r="O51" s="217"/>
      <c r="Q51" s="210"/>
    </row>
    <row r="52" spans="2:4" ht="15.75">
      <c r="B52" s="136" t="str">
        <f>+B9</f>
        <v>Período: Desde octubre 2023 al 2043</v>
      </c>
      <c r="C52" s="136"/>
      <c r="D52" s="136"/>
    </row>
    <row r="53" spans="2:13" ht="15.75">
      <c r="B53" s="143" t="s">
        <v>135</v>
      </c>
      <c r="C53" s="143"/>
      <c r="D53" s="143"/>
      <c r="E53" s="144"/>
      <c r="F53" s="142"/>
      <c r="G53" s="144"/>
      <c r="H53" s="144"/>
      <c r="I53" s="145"/>
      <c r="J53" s="144"/>
      <c r="K53" s="144"/>
      <c r="L53" s="144"/>
      <c r="M53" s="144"/>
    </row>
    <row r="54" ht="9.75" customHeight="1"/>
    <row r="55" spans="2:13" ht="19.5" customHeight="1">
      <c r="B55" s="583" t="s">
        <v>95</v>
      </c>
      <c r="C55" s="584"/>
      <c r="D55" s="165"/>
      <c r="E55" s="589" t="s">
        <v>93</v>
      </c>
      <c r="F55" s="590"/>
      <c r="G55" s="591"/>
      <c r="H55" s="589" t="s">
        <v>94</v>
      </c>
      <c r="I55" s="590"/>
      <c r="J55" s="591"/>
      <c r="K55" s="589" t="s">
        <v>31</v>
      </c>
      <c r="L55" s="590"/>
      <c r="M55" s="591"/>
    </row>
    <row r="56" spans="2:13" ht="19.5" customHeight="1">
      <c r="B56" s="585"/>
      <c r="C56" s="586"/>
      <c r="D56" s="166"/>
      <c r="E56" s="149" t="s">
        <v>76</v>
      </c>
      <c r="F56" s="147" t="s">
        <v>77</v>
      </c>
      <c r="G56" s="148" t="s">
        <v>31</v>
      </c>
      <c r="H56" s="149" t="s">
        <v>76</v>
      </c>
      <c r="I56" s="147" t="s">
        <v>77</v>
      </c>
      <c r="J56" s="148" t="s">
        <v>31</v>
      </c>
      <c r="K56" s="149" t="s">
        <v>76</v>
      </c>
      <c r="L56" s="147" t="s">
        <v>77</v>
      </c>
      <c r="M56" s="148" t="s">
        <v>31</v>
      </c>
    </row>
    <row r="57" spans="2:13" ht="9.75" customHeight="1">
      <c r="B57" s="150"/>
      <c r="C57" s="151"/>
      <c r="D57" s="152"/>
      <c r="E57" s="365"/>
      <c r="F57" s="366"/>
      <c r="G57" s="367"/>
      <c r="H57" s="365"/>
      <c r="I57" s="366"/>
      <c r="J57" s="367"/>
      <c r="K57" s="365"/>
      <c r="L57" s="366"/>
      <c r="M57" s="367"/>
    </row>
    <row r="58" spans="2:16" ht="15.75">
      <c r="B58" s="484">
        <v>2023</v>
      </c>
      <c r="C58" s="484" t="e">
        <f>+#REF!+1</f>
        <v>#REF!</v>
      </c>
      <c r="D58" s="495" t="s">
        <v>304</v>
      </c>
      <c r="E58" s="364">
        <f aca="true" t="shared" si="8" ref="E58:F78">ROUND(+E15*$N$49,5)</f>
        <v>802.83954</v>
      </c>
      <c r="F58" s="362">
        <f t="shared" si="8"/>
        <v>23.47609</v>
      </c>
      <c r="G58" s="363">
        <f aca="true" t="shared" si="9" ref="G58:G71">+F58+E58</f>
        <v>826.31563</v>
      </c>
      <c r="H58" s="364">
        <f>ROUND(+H15*$N$49,5)</f>
        <v>215339.43505</v>
      </c>
      <c r="I58" s="362">
        <f>ROUND(+I15*$N$49,5)</f>
        <v>18804.72186</v>
      </c>
      <c r="J58" s="363">
        <f aca="true" t="shared" si="10" ref="J58:J74">+H58+I58</f>
        <v>234144.15691</v>
      </c>
      <c r="K58" s="364">
        <f aca="true" t="shared" si="11" ref="K58:K66">+E58+H58</f>
        <v>216142.27459</v>
      </c>
      <c r="L58" s="362">
        <f aca="true" t="shared" si="12" ref="L58:L66">+F58+I58</f>
        <v>18828.19795</v>
      </c>
      <c r="M58" s="363">
        <f aca="true" t="shared" si="13" ref="M58:M74">+K58+L58</f>
        <v>234970.47254</v>
      </c>
      <c r="P58" s="154"/>
    </row>
    <row r="59" spans="2:16" ht="15.75">
      <c r="B59" s="484">
        <f aca="true" t="shared" si="14" ref="B59:B78">+B58+1</f>
        <v>2024</v>
      </c>
      <c r="C59" s="484" t="e">
        <f aca="true" t="shared" si="15" ref="C59:C74">+C58+1</f>
        <v>#REF!</v>
      </c>
      <c r="D59" s="167"/>
      <c r="E59" s="364">
        <f t="shared" si="8"/>
        <v>17124.28273</v>
      </c>
      <c r="F59" s="362">
        <f t="shared" si="8"/>
        <v>4753.90323</v>
      </c>
      <c r="G59" s="363">
        <f t="shared" si="9"/>
        <v>21878.18596</v>
      </c>
      <c r="H59" s="364">
        <f aca="true" t="shared" si="16" ref="H59:H78">ROUND(+H16*$N$49,5)</f>
        <v>618135.46693</v>
      </c>
      <c r="I59" s="362">
        <f aca="true" t="shared" si="17" ref="I59:I78">ROUND(+I16*$N$49,5)</f>
        <v>96268.39777</v>
      </c>
      <c r="J59" s="363">
        <f t="shared" si="10"/>
        <v>714403.8647</v>
      </c>
      <c r="K59" s="364">
        <f t="shared" si="11"/>
        <v>635259.74966</v>
      </c>
      <c r="L59" s="362">
        <f t="shared" si="12"/>
        <v>101022.30099999999</v>
      </c>
      <c r="M59" s="363">
        <f t="shared" si="13"/>
        <v>736282.05066</v>
      </c>
      <c r="P59" s="154"/>
    </row>
    <row r="60" spans="2:16" ht="15.75">
      <c r="B60" s="484">
        <f t="shared" si="14"/>
        <v>2025</v>
      </c>
      <c r="C60" s="484" t="e">
        <f t="shared" si="15"/>
        <v>#REF!</v>
      </c>
      <c r="D60" s="167"/>
      <c r="E60" s="364">
        <f t="shared" si="8"/>
        <v>17124.28273</v>
      </c>
      <c r="F60" s="362">
        <f t="shared" si="8"/>
        <v>3630.28785</v>
      </c>
      <c r="G60" s="363">
        <f t="shared" si="9"/>
        <v>20754.57058</v>
      </c>
      <c r="H60" s="364">
        <f t="shared" si="16"/>
        <v>365891.52099</v>
      </c>
      <c r="I60" s="362">
        <f t="shared" si="17"/>
        <v>73386.19908</v>
      </c>
      <c r="J60" s="363">
        <f t="shared" si="10"/>
        <v>439277.72007</v>
      </c>
      <c r="K60" s="364">
        <f t="shared" si="11"/>
        <v>383015.80371999997</v>
      </c>
      <c r="L60" s="362">
        <f t="shared" si="12"/>
        <v>77016.48693</v>
      </c>
      <c r="M60" s="363">
        <f t="shared" si="13"/>
        <v>460032.29065</v>
      </c>
      <c r="P60" s="154"/>
    </row>
    <row r="61" spans="2:16" ht="15.75">
      <c r="B61" s="484">
        <f t="shared" si="14"/>
        <v>2026</v>
      </c>
      <c r="C61" s="484" t="e">
        <f t="shared" si="15"/>
        <v>#REF!</v>
      </c>
      <c r="D61" s="167"/>
      <c r="E61" s="364">
        <f t="shared" si="8"/>
        <v>17124.28273</v>
      </c>
      <c r="F61" s="362">
        <f t="shared" si="8"/>
        <v>2629.49612</v>
      </c>
      <c r="G61" s="363">
        <f t="shared" si="9"/>
        <v>19753.77885</v>
      </c>
      <c r="H61" s="364">
        <f t="shared" si="16"/>
        <v>592301.78579</v>
      </c>
      <c r="I61" s="362">
        <f t="shared" si="17"/>
        <v>64067.36308</v>
      </c>
      <c r="J61" s="363">
        <f t="shared" si="10"/>
        <v>656369.14887</v>
      </c>
      <c r="K61" s="364">
        <f t="shared" si="11"/>
        <v>609426.06852</v>
      </c>
      <c r="L61" s="362">
        <f t="shared" si="12"/>
        <v>66696.8592</v>
      </c>
      <c r="M61" s="363">
        <f t="shared" si="13"/>
        <v>676122.92772</v>
      </c>
      <c r="P61" s="154"/>
    </row>
    <row r="62" spans="2:16" ht="15.75">
      <c r="B62" s="484">
        <f t="shared" si="14"/>
        <v>2027</v>
      </c>
      <c r="C62" s="484" t="e">
        <f t="shared" si="15"/>
        <v>#REF!</v>
      </c>
      <c r="D62" s="167"/>
      <c r="E62" s="364">
        <f t="shared" si="8"/>
        <v>17124.28273</v>
      </c>
      <c r="F62" s="362">
        <f t="shared" si="8"/>
        <v>1802.51978</v>
      </c>
      <c r="G62" s="363">
        <f t="shared" si="9"/>
        <v>18926.802509999998</v>
      </c>
      <c r="H62" s="364">
        <f t="shared" si="16"/>
        <v>190244.13665</v>
      </c>
      <c r="I62" s="362">
        <f t="shared" si="17"/>
        <v>30212.45774</v>
      </c>
      <c r="J62" s="363">
        <f t="shared" si="10"/>
        <v>220456.59439</v>
      </c>
      <c r="K62" s="364">
        <f t="shared" si="11"/>
        <v>207368.41938</v>
      </c>
      <c r="L62" s="362">
        <f t="shared" si="12"/>
        <v>32014.97752</v>
      </c>
      <c r="M62" s="363">
        <f t="shared" si="13"/>
        <v>239383.3969</v>
      </c>
      <c r="P62" s="154"/>
    </row>
    <row r="63" spans="2:16" ht="15.75">
      <c r="B63" s="484">
        <f t="shared" si="14"/>
        <v>2028</v>
      </c>
      <c r="C63" s="484" t="e">
        <f t="shared" si="15"/>
        <v>#REF!</v>
      </c>
      <c r="D63" s="167"/>
      <c r="E63" s="364">
        <f t="shared" si="8"/>
        <v>17124.28273</v>
      </c>
      <c r="F63" s="362">
        <f t="shared" si="8"/>
        <v>1002.73895</v>
      </c>
      <c r="G63" s="363">
        <f t="shared" si="9"/>
        <v>18127.021679999998</v>
      </c>
      <c r="H63" s="364">
        <f t="shared" si="16"/>
        <v>159771.27765</v>
      </c>
      <c r="I63" s="362">
        <f t="shared" si="17"/>
        <v>24629.56499</v>
      </c>
      <c r="J63" s="363">
        <f t="shared" si="10"/>
        <v>184400.84264</v>
      </c>
      <c r="K63" s="364">
        <f t="shared" si="11"/>
        <v>176895.56038</v>
      </c>
      <c r="L63" s="362">
        <f t="shared" si="12"/>
        <v>25632.303939999998</v>
      </c>
      <c r="M63" s="363">
        <f t="shared" si="13"/>
        <v>202527.86432</v>
      </c>
      <c r="P63" s="154"/>
    </row>
    <row r="64" spans="2:16" ht="15.75">
      <c r="B64" s="484">
        <f t="shared" si="14"/>
        <v>2029</v>
      </c>
      <c r="C64" s="484" t="e">
        <f t="shared" si="15"/>
        <v>#REF!</v>
      </c>
      <c r="D64" s="167"/>
      <c r="E64" s="364">
        <f t="shared" si="8"/>
        <v>8562.14</v>
      </c>
      <c r="F64" s="362">
        <f t="shared" si="8"/>
        <v>201.24468</v>
      </c>
      <c r="G64" s="363">
        <f>+F64+E64</f>
        <v>8763.38468</v>
      </c>
      <c r="H64" s="364">
        <f t="shared" si="16"/>
        <v>154053.36851</v>
      </c>
      <c r="I64" s="362">
        <f t="shared" si="17"/>
        <v>18911.8828</v>
      </c>
      <c r="J64" s="363">
        <f t="shared" si="10"/>
        <v>172965.25131</v>
      </c>
      <c r="K64" s="364">
        <f t="shared" si="11"/>
        <v>162615.50851</v>
      </c>
      <c r="L64" s="362">
        <f t="shared" si="12"/>
        <v>19113.12748</v>
      </c>
      <c r="M64" s="363">
        <f t="shared" si="13"/>
        <v>181728.63599</v>
      </c>
      <c r="P64" s="154"/>
    </row>
    <row r="65" spans="2:16" ht="15.75">
      <c r="B65" s="484">
        <f t="shared" si="14"/>
        <v>2030</v>
      </c>
      <c r="C65" s="484" t="e">
        <f t="shared" si="15"/>
        <v>#REF!</v>
      </c>
      <c r="D65" s="167"/>
      <c r="E65" s="364">
        <f t="shared" si="8"/>
        <v>0</v>
      </c>
      <c r="F65" s="362">
        <f t="shared" si="8"/>
        <v>0</v>
      </c>
      <c r="G65" s="363">
        <f t="shared" si="9"/>
        <v>0</v>
      </c>
      <c r="H65" s="364">
        <f t="shared" si="16"/>
        <v>117390.98522</v>
      </c>
      <c r="I65" s="362">
        <f t="shared" si="17"/>
        <v>14689.5855</v>
      </c>
      <c r="J65" s="363">
        <f t="shared" si="10"/>
        <v>132080.57072</v>
      </c>
      <c r="K65" s="364">
        <f t="shared" si="11"/>
        <v>117390.98522</v>
      </c>
      <c r="L65" s="362">
        <f t="shared" si="12"/>
        <v>14689.5855</v>
      </c>
      <c r="M65" s="363">
        <f t="shared" si="13"/>
        <v>132080.57072</v>
      </c>
      <c r="P65" s="154"/>
    </row>
    <row r="66" spans="2:16" ht="15.75">
      <c r="B66" s="484">
        <f t="shared" si="14"/>
        <v>2031</v>
      </c>
      <c r="C66" s="484" t="e">
        <f t="shared" si="15"/>
        <v>#REF!</v>
      </c>
      <c r="D66" s="167"/>
      <c r="E66" s="364">
        <f t="shared" si="8"/>
        <v>0</v>
      </c>
      <c r="F66" s="362">
        <f t="shared" si="8"/>
        <v>0</v>
      </c>
      <c r="G66" s="363">
        <f t="shared" si="9"/>
        <v>0</v>
      </c>
      <c r="H66" s="364">
        <f t="shared" si="16"/>
        <v>106888.75976</v>
      </c>
      <c r="I66" s="362">
        <f t="shared" si="17"/>
        <v>10891.52622</v>
      </c>
      <c r="J66" s="363">
        <f t="shared" si="10"/>
        <v>117780.28598</v>
      </c>
      <c r="K66" s="364">
        <f t="shared" si="11"/>
        <v>106888.75976</v>
      </c>
      <c r="L66" s="362">
        <f t="shared" si="12"/>
        <v>10891.52622</v>
      </c>
      <c r="M66" s="363">
        <f t="shared" si="13"/>
        <v>117780.28598</v>
      </c>
      <c r="P66" s="154"/>
    </row>
    <row r="67" spans="2:16" ht="15.75">
      <c r="B67" s="484">
        <f t="shared" si="14"/>
        <v>2032</v>
      </c>
      <c r="C67" s="484" t="e">
        <f t="shared" si="15"/>
        <v>#REF!</v>
      </c>
      <c r="D67" s="167"/>
      <c r="E67" s="364">
        <f t="shared" si="8"/>
        <v>0</v>
      </c>
      <c r="F67" s="362">
        <f t="shared" si="8"/>
        <v>0</v>
      </c>
      <c r="G67" s="363">
        <f t="shared" si="9"/>
        <v>0</v>
      </c>
      <c r="H67" s="364">
        <f t="shared" si="16"/>
        <v>97677.64085</v>
      </c>
      <c r="I67" s="362">
        <f t="shared" si="17"/>
        <v>14218.02328</v>
      </c>
      <c r="J67" s="363">
        <f t="shared" si="10"/>
        <v>111895.66412999999</v>
      </c>
      <c r="K67" s="364">
        <f aca="true" t="shared" si="18" ref="K67:K74">+E67+H67</f>
        <v>97677.64085</v>
      </c>
      <c r="L67" s="362">
        <f aca="true" t="shared" si="19" ref="L67:L74">+F67+I67</f>
        <v>14218.02328</v>
      </c>
      <c r="M67" s="363">
        <f t="shared" si="13"/>
        <v>111895.66412999999</v>
      </c>
      <c r="P67" s="154"/>
    </row>
    <row r="68" spans="2:16" ht="15.75">
      <c r="B68" s="484">
        <f t="shared" si="14"/>
        <v>2033</v>
      </c>
      <c r="C68" s="484" t="e">
        <f t="shared" si="15"/>
        <v>#REF!</v>
      </c>
      <c r="D68" s="167"/>
      <c r="E68" s="364">
        <f t="shared" si="8"/>
        <v>0</v>
      </c>
      <c r="F68" s="362">
        <f t="shared" si="8"/>
        <v>0</v>
      </c>
      <c r="G68" s="363">
        <f t="shared" si="9"/>
        <v>0</v>
      </c>
      <c r="H68" s="364">
        <f t="shared" si="16"/>
        <v>44831.25805</v>
      </c>
      <c r="I68" s="362">
        <f t="shared" si="17"/>
        <v>3849.49956</v>
      </c>
      <c r="J68" s="363">
        <f t="shared" si="10"/>
        <v>48680.75761</v>
      </c>
      <c r="K68" s="364">
        <f t="shared" si="18"/>
        <v>44831.25805</v>
      </c>
      <c r="L68" s="362">
        <f t="shared" si="19"/>
        <v>3849.49956</v>
      </c>
      <c r="M68" s="363">
        <f t="shared" si="13"/>
        <v>48680.75761</v>
      </c>
      <c r="P68" s="154"/>
    </row>
    <row r="69" spans="2:16" ht="15.75">
      <c r="B69" s="484">
        <f t="shared" si="14"/>
        <v>2034</v>
      </c>
      <c r="C69" s="484" t="e">
        <f t="shared" si="15"/>
        <v>#REF!</v>
      </c>
      <c r="D69" s="167"/>
      <c r="E69" s="364">
        <f t="shared" si="8"/>
        <v>0</v>
      </c>
      <c r="F69" s="362">
        <f t="shared" si="8"/>
        <v>0</v>
      </c>
      <c r="G69" s="363">
        <f t="shared" si="9"/>
        <v>0</v>
      </c>
      <c r="H69" s="364">
        <f t="shared" si="16"/>
        <v>35282.31732</v>
      </c>
      <c r="I69" s="362">
        <f t="shared" si="17"/>
        <v>2481.9149</v>
      </c>
      <c r="J69" s="363">
        <f t="shared" si="10"/>
        <v>37764.232220000005</v>
      </c>
      <c r="K69" s="364">
        <f t="shared" si="18"/>
        <v>35282.31732</v>
      </c>
      <c r="L69" s="362">
        <f t="shared" si="19"/>
        <v>2481.9149</v>
      </c>
      <c r="M69" s="363">
        <f t="shared" si="13"/>
        <v>37764.232220000005</v>
      </c>
      <c r="P69" s="154"/>
    </row>
    <row r="70" spans="2:16" ht="15.75">
      <c r="B70" s="484">
        <f t="shared" si="14"/>
        <v>2035</v>
      </c>
      <c r="C70" s="484" t="e">
        <f t="shared" si="15"/>
        <v>#REF!</v>
      </c>
      <c r="D70" s="167"/>
      <c r="E70" s="364">
        <f t="shared" si="8"/>
        <v>0</v>
      </c>
      <c r="F70" s="362">
        <f t="shared" si="8"/>
        <v>0</v>
      </c>
      <c r="G70" s="363">
        <f t="shared" si="9"/>
        <v>0</v>
      </c>
      <c r="H70" s="364">
        <f t="shared" si="16"/>
        <v>36093.60796</v>
      </c>
      <c r="I70" s="362">
        <f t="shared" si="17"/>
        <v>1152.49392</v>
      </c>
      <c r="J70" s="363">
        <f t="shared" si="10"/>
        <v>37246.10188</v>
      </c>
      <c r="K70" s="364">
        <f t="shared" si="18"/>
        <v>36093.60796</v>
      </c>
      <c r="L70" s="362">
        <f t="shared" si="19"/>
        <v>1152.49392</v>
      </c>
      <c r="M70" s="363">
        <f t="shared" si="13"/>
        <v>37246.10188</v>
      </c>
      <c r="P70" s="154"/>
    </row>
    <row r="71" spans="2:16" ht="15.75">
      <c r="B71" s="484">
        <f t="shared" si="14"/>
        <v>2036</v>
      </c>
      <c r="C71" s="484" t="e">
        <f t="shared" si="15"/>
        <v>#REF!</v>
      </c>
      <c r="D71" s="167"/>
      <c r="E71" s="364">
        <f t="shared" si="8"/>
        <v>0</v>
      </c>
      <c r="F71" s="362">
        <f t="shared" si="8"/>
        <v>0</v>
      </c>
      <c r="G71" s="363">
        <f t="shared" si="9"/>
        <v>0</v>
      </c>
      <c r="H71" s="364">
        <f t="shared" si="16"/>
        <v>5069.84792</v>
      </c>
      <c r="I71" s="362">
        <f t="shared" si="17"/>
        <v>130.12076</v>
      </c>
      <c r="J71" s="363">
        <f t="shared" si="10"/>
        <v>5199.96868</v>
      </c>
      <c r="K71" s="364">
        <f t="shared" si="18"/>
        <v>5069.84792</v>
      </c>
      <c r="L71" s="362">
        <f t="shared" si="19"/>
        <v>130.12076</v>
      </c>
      <c r="M71" s="363">
        <f t="shared" si="13"/>
        <v>5199.96868</v>
      </c>
      <c r="P71" s="154"/>
    </row>
    <row r="72" spans="2:16" ht="15.75">
      <c r="B72" s="484">
        <f t="shared" si="14"/>
        <v>2037</v>
      </c>
      <c r="C72" s="484" t="e">
        <f t="shared" si="15"/>
        <v>#REF!</v>
      </c>
      <c r="D72" s="167"/>
      <c r="E72" s="364">
        <f t="shared" si="8"/>
        <v>0</v>
      </c>
      <c r="F72" s="362">
        <f t="shared" si="8"/>
        <v>0</v>
      </c>
      <c r="G72" s="363">
        <f aca="true" t="shared" si="20" ref="G72:G78">+F72+E72</f>
        <v>0</v>
      </c>
      <c r="H72" s="364">
        <f t="shared" si="16"/>
        <v>1647.73784</v>
      </c>
      <c r="I72" s="362">
        <f t="shared" si="17"/>
        <v>80.88001</v>
      </c>
      <c r="J72" s="363">
        <f t="shared" si="10"/>
        <v>1728.61785</v>
      </c>
      <c r="K72" s="364">
        <f t="shared" si="18"/>
        <v>1647.73784</v>
      </c>
      <c r="L72" s="362">
        <f t="shared" si="19"/>
        <v>80.88001</v>
      </c>
      <c r="M72" s="363">
        <f t="shared" si="13"/>
        <v>1728.61785</v>
      </c>
      <c r="P72" s="154"/>
    </row>
    <row r="73" spans="2:16" ht="15.75">
      <c r="B73" s="484">
        <f t="shared" si="14"/>
        <v>2038</v>
      </c>
      <c r="C73" s="484" t="e">
        <f t="shared" si="15"/>
        <v>#REF!</v>
      </c>
      <c r="D73" s="167"/>
      <c r="E73" s="364">
        <f t="shared" si="8"/>
        <v>0</v>
      </c>
      <c r="F73" s="362">
        <f t="shared" si="8"/>
        <v>0</v>
      </c>
      <c r="G73" s="363">
        <f t="shared" si="20"/>
        <v>0</v>
      </c>
      <c r="H73" s="364">
        <f t="shared" si="16"/>
        <v>1491.38452</v>
      </c>
      <c r="I73" s="362">
        <f t="shared" si="17"/>
        <v>59.31199</v>
      </c>
      <c r="J73" s="363">
        <f t="shared" si="10"/>
        <v>1550.69651</v>
      </c>
      <c r="K73" s="364">
        <f t="shared" si="18"/>
        <v>1491.38452</v>
      </c>
      <c r="L73" s="362">
        <f t="shared" si="19"/>
        <v>59.31199</v>
      </c>
      <c r="M73" s="363">
        <f t="shared" si="13"/>
        <v>1550.69651</v>
      </c>
      <c r="P73" s="154"/>
    </row>
    <row r="74" spans="2:16" ht="15.75">
      <c r="B74" s="484">
        <f t="shared" si="14"/>
        <v>2039</v>
      </c>
      <c r="C74" s="484" t="e">
        <f t="shared" si="15"/>
        <v>#REF!</v>
      </c>
      <c r="D74" s="167"/>
      <c r="E74" s="364">
        <f t="shared" si="8"/>
        <v>0</v>
      </c>
      <c r="F74" s="362">
        <f t="shared" si="8"/>
        <v>0</v>
      </c>
      <c r="G74" s="363">
        <f t="shared" si="20"/>
        <v>0</v>
      </c>
      <c r="H74" s="364">
        <f t="shared" si="16"/>
        <v>1225.35744</v>
      </c>
      <c r="I74" s="362">
        <f t="shared" si="17"/>
        <v>37.74404</v>
      </c>
      <c r="J74" s="363">
        <f t="shared" si="10"/>
        <v>1263.10148</v>
      </c>
      <c r="K74" s="364">
        <f t="shared" si="18"/>
        <v>1225.35744</v>
      </c>
      <c r="L74" s="362">
        <f t="shared" si="19"/>
        <v>37.74404</v>
      </c>
      <c r="M74" s="363">
        <f t="shared" si="13"/>
        <v>1263.10148</v>
      </c>
      <c r="P74" s="154"/>
    </row>
    <row r="75" spans="2:16" ht="15.75">
      <c r="B75" s="484">
        <f t="shared" si="14"/>
        <v>2040</v>
      </c>
      <c r="C75" s="484"/>
      <c r="D75" s="167"/>
      <c r="E75" s="364">
        <f t="shared" si="8"/>
        <v>0</v>
      </c>
      <c r="F75" s="362">
        <f t="shared" si="8"/>
        <v>0</v>
      </c>
      <c r="G75" s="363">
        <f t="shared" si="20"/>
        <v>0</v>
      </c>
      <c r="H75" s="364">
        <f t="shared" si="16"/>
        <v>1182.37384</v>
      </c>
      <c r="I75" s="362">
        <f t="shared" si="17"/>
        <v>16.17602</v>
      </c>
      <c r="J75" s="363">
        <f>+H75+I75</f>
        <v>1198.54986</v>
      </c>
      <c r="K75" s="364">
        <f aca="true" t="shared" si="21" ref="K75:L78">+E75+H75</f>
        <v>1182.37384</v>
      </c>
      <c r="L75" s="362">
        <f t="shared" si="21"/>
        <v>16.17602</v>
      </c>
      <c r="M75" s="363">
        <f>+K75+L75</f>
        <v>1198.54986</v>
      </c>
      <c r="P75" s="154"/>
    </row>
    <row r="76" spans="2:16" ht="15.75">
      <c r="B76" s="484">
        <f t="shared" si="14"/>
        <v>2041</v>
      </c>
      <c r="C76" s="484"/>
      <c r="D76" s="167"/>
      <c r="E76" s="364">
        <f t="shared" si="8"/>
        <v>0</v>
      </c>
      <c r="F76" s="362">
        <f t="shared" si="8"/>
        <v>0</v>
      </c>
      <c r="G76" s="363">
        <f t="shared" si="20"/>
        <v>0</v>
      </c>
      <c r="H76" s="364">
        <f t="shared" si="16"/>
        <v>95.3773</v>
      </c>
      <c r="I76" s="362">
        <f t="shared" si="17"/>
        <v>0</v>
      </c>
      <c r="J76" s="363">
        <f>+H76+I76</f>
        <v>95.3773</v>
      </c>
      <c r="K76" s="364">
        <f t="shared" si="21"/>
        <v>95.3773</v>
      </c>
      <c r="L76" s="362">
        <f t="shared" si="21"/>
        <v>0</v>
      </c>
      <c r="M76" s="363">
        <f>+K76+L76</f>
        <v>95.3773</v>
      </c>
      <c r="P76" s="154"/>
    </row>
    <row r="77" spans="2:16" ht="15.75">
      <c r="B77" s="484">
        <f t="shared" si="14"/>
        <v>2042</v>
      </c>
      <c r="C77" s="484"/>
      <c r="D77" s="167"/>
      <c r="E77" s="364">
        <f t="shared" si="8"/>
        <v>0</v>
      </c>
      <c r="F77" s="362">
        <f t="shared" si="8"/>
        <v>0</v>
      </c>
      <c r="G77" s="363">
        <f t="shared" si="20"/>
        <v>0</v>
      </c>
      <c r="H77" s="364">
        <f t="shared" si="16"/>
        <v>47.68865</v>
      </c>
      <c r="I77" s="362">
        <f t="shared" si="17"/>
        <v>0</v>
      </c>
      <c r="J77" s="363">
        <f>+H77+I77</f>
        <v>47.68865</v>
      </c>
      <c r="K77" s="364">
        <f t="shared" si="21"/>
        <v>47.68865</v>
      </c>
      <c r="L77" s="362">
        <f t="shared" si="21"/>
        <v>0</v>
      </c>
      <c r="M77" s="363">
        <f>+K77+L77</f>
        <v>47.68865</v>
      </c>
      <c r="P77" s="154"/>
    </row>
    <row r="78" spans="2:16" ht="15.75">
      <c r="B78" s="484">
        <f t="shared" si="14"/>
        <v>2043</v>
      </c>
      <c r="C78" s="484"/>
      <c r="D78" s="167"/>
      <c r="E78" s="364">
        <f t="shared" si="8"/>
        <v>0</v>
      </c>
      <c r="F78" s="362">
        <f t="shared" si="8"/>
        <v>0</v>
      </c>
      <c r="G78" s="363">
        <f t="shared" si="20"/>
        <v>0</v>
      </c>
      <c r="H78" s="364">
        <f t="shared" si="16"/>
        <v>7.94872</v>
      </c>
      <c r="I78" s="362">
        <f t="shared" si="17"/>
        <v>0</v>
      </c>
      <c r="J78" s="363">
        <f>+H78+I78</f>
        <v>7.94872</v>
      </c>
      <c r="K78" s="364">
        <f t="shared" si="21"/>
        <v>7.94872</v>
      </c>
      <c r="L78" s="362">
        <f t="shared" si="21"/>
        <v>0</v>
      </c>
      <c r="M78" s="363">
        <f>+K78+L78</f>
        <v>7.94872</v>
      </c>
      <c r="P78" s="154"/>
    </row>
    <row r="79" spans="2:16" ht="8.25" customHeight="1">
      <c r="B79" s="155"/>
      <c r="C79" s="156"/>
      <c r="D79" s="168"/>
      <c r="E79" s="368"/>
      <c r="F79" s="369"/>
      <c r="G79" s="370"/>
      <c r="H79" s="368"/>
      <c r="I79" s="369"/>
      <c r="J79" s="370"/>
      <c r="K79" s="368"/>
      <c r="L79" s="369"/>
      <c r="M79" s="370"/>
      <c r="P79" s="154"/>
    </row>
    <row r="80" spans="2:16" ht="15" customHeight="1">
      <c r="B80" s="592" t="s">
        <v>14</v>
      </c>
      <c r="C80" s="593"/>
      <c r="D80" s="163"/>
      <c r="E80" s="596">
        <f aca="true" t="shared" si="22" ref="E80:M80">SUM(E58:E78)</f>
        <v>94986.39318999999</v>
      </c>
      <c r="F80" s="598">
        <f t="shared" si="22"/>
        <v>14043.666700000002</v>
      </c>
      <c r="G80" s="587">
        <f t="shared" si="22"/>
        <v>109030.05988999999</v>
      </c>
      <c r="H80" s="596">
        <f t="shared" si="22"/>
        <v>2744669.2769599995</v>
      </c>
      <c r="I80" s="598">
        <f t="shared" si="22"/>
        <v>373887.86352000013</v>
      </c>
      <c r="J80" s="587">
        <f t="shared" si="22"/>
        <v>3118557.1404800015</v>
      </c>
      <c r="K80" s="596">
        <f t="shared" si="22"/>
        <v>2839655.67015</v>
      </c>
      <c r="L80" s="598">
        <f t="shared" si="22"/>
        <v>387931.53022000013</v>
      </c>
      <c r="M80" s="587">
        <f t="shared" si="22"/>
        <v>3227587.200370001</v>
      </c>
      <c r="P80" s="154"/>
    </row>
    <row r="81" spans="2:16" ht="15" customHeight="1">
      <c r="B81" s="594"/>
      <c r="C81" s="595"/>
      <c r="D81" s="164"/>
      <c r="E81" s="597"/>
      <c r="F81" s="599"/>
      <c r="G81" s="588"/>
      <c r="H81" s="597"/>
      <c r="I81" s="599"/>
      <c r="J81" s="588"/>
      <c r="K81" s="597"/>
      <c r="L81" s="599"/>
      <c r="M81" s="588"/>
      <c r="P81" s="154"/>
    </row>
    <row r="82" ht="6.75" customHeight="1"/>
    <row r="83" spans="2:13" ht="15.75">
      <c r="B83" s="157" t="s">
        <v>115</v>
      </c>
      <c r="C83" s="158"/>
      <c r="D83" s="158"/>
      <c r="E83" s="144"/>
      <c r="F83" s="142"/>
      <c r="G83" s="144"/>
      <c r="H83" s="159"/>
      <c r="I83" s="145"/>
      <c r="J83" s="144"/>
      <c r="K83" s="144"/>
      <c r="L83" s="144"/>
      <c r="M83" s="144"/>
    </row>
    <row r="84" spans="2:13" ht="15">
      <c r="B84" s="157" t="s">
        <v>381</v>
      </c>
      <c r="C84" s="158"/>
      <c r="D84" s="158"/>
      <c r="E84" s="144"/>
      <c r="F84" s="142"/>
      <c r="G84" s="144"/>
      <c r="H84" s="159"/>
      <c r="I84" s="145"/>
      <c r="J84" s="144"/>
      <c r="K84" s="144"/>
      <c r="L84" s="144"/>
      <c r="M84" s="144"/>
    </row>
    <row r="85" spans="2:8" ht="15">
      <c r="B85" s="75" t="s">
        <v>382</v>
      </c>
      <c r="C85" s="158"/>
      <c r="D85" s="158"/>
      <c r="E85" s="144"/>
      <c r="F85" s="142"/>
      <c r="G85" s="144"/>
      <c r="H85" s="169"/>
    </row>
    <row r="86" spans="2:14" ht="15">
      <c r="B86" s="424"/>
      <c r="C86" s="424"/>
      <c r="D86" s="424"/>
      <c r="E86" s="438"/>
      <c r="F86" s="437"/>
      <c r="G86" s="437"/>
      <c r="H86" s="437"/>
      <c r="I86" s="437"/>
      <c r="J86" s="437"/>
      <c r="K86" s="437"/>
      <c r="L86" s="437"/>
      <c r="M86" s="437"/>
      <c r="N86" s="424"/>
    </row>
    <row r="87" spans="2:14" ht="15">
      <c r="B87" s="424"/>
      <c r="C87" s="424"/>
      <c r="D87" s="424"/>
      <c r="E87" s="439"/>
      <c r="F87" s="179"/>
      <c r="G87" s="179"/>
      <c r="H87" s="179"/>
      <c r="I87" s="179"/>
      <c r="J87" s="179"/>
      <c r="K87" s="179"/>
      <c r="L87" s="179"/>
      <c r="M87" s="179"/>
      <c r="N87" s="424"/>
    </row>
    <row r="88" spans="2:14" ht="15">
      <c r="B88" s="424"/>
      <c r="C88" s="424"/>
      <c r="D88" s="424"/>
      <c r="E88" s="440"/>
      <c r="F88" s="437"/>
      <c r="G88" s="437"/>
      <c r="H88" s="437"/>
      <c r="I88" s="437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41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40"/>
      <c r="F90" s="440"/>
      <c r="G90" s="440"/>
      <c r="H90" s="440"/>
      <c r="I90" s="440"/>
      <c r="J90" s="440"/>
      <c r="K90" s="440"/>
      <c r="L90" s="440"/>
      <c r="M90" s="440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  <row r="98" spans="2:14" ht="15">
      <c r="B98" s="424"/>
      <c r="C98" s="424"/>
      <c r="D98" s="424"/>
      <c r="E98" s="437"/>
      <c r="F98" s="424"/>
      <c r="G98" s="437"/>
      <c r="H98" s="437"/>
      <c r="I98" s="442"/>
      <c r="J98" s="437"/>
      <c r="K98" s="437"/>
      <c r="L98" s="437"/>
      <c r="M98" s="437"/>
      <c r="N98" s="424"/>
    </row>
    <row r="99" spans="2:14" ht="15">
      <c r="B99" s="424"/>
      <c r="C99" s="424"/>
      <c r="D99" s="424"/>
      <c r="E99" s="437"/>
      <c r="F99" s="424"/>
      <c r="G99" s="437"/>
      <c r="H99" s="437"/>
      <c r="I99" s="442"/>
      <c r="J99" s="437"/>
      <c r="K99" s="437"/>
      <c r="L99" s="437"/>
      <c r="M99" s="437"/>
      <c r="N99" s="424"/>
    </row>
    <row r="100" spans="2:14" ht="15">
      <c r="B100" s="424"/>
      <c r="C100" s="424"/>
      <c r="D100" s="424"/>
      <c r="E100" s="437"/>
      <c r="F100" s="424"/>
      <c r="G100" s="437"/>
      <c r="H100" s="437"/>
      <c r="I100" s="442"/>
      <c r="J100" s="437"/>
      <c r="K100" s="437"/>
      <c r="L100" s="437"/>
      <c r="M100" s="437"/>
      <c r="N100" s="424"/>
    </row>
    <row r="101" spans="2:14" ht="15">
      <c r="B101" s="424"/>
      <c r="C101" s="424"/>
      <c r="D101" s="424"/>
      <c r="E101" s="437"/>
      <c r="F101" s="424"/>
      <c r="G101" s="437"/>
      <c r="H101" s="437"/>
      <c r="I101" s="442"/>
      <c r="J101" s="437"/>
      <c r="K101" s="437"/>
      <c r="L101" s="437"/>
      <c r="M101" s="437"/>
      <c r="N101" s="424"/>
    </row>
    <row r="102" spans="2:14" ht="15">
      <c r="B102" s="424"/>
      <c r="C102" s="424"/>
      <c r="D102" s="424"/>
      <c r="E102" s="437"/>
      <c r="F102" s="424"/>
      <c r="G102" s="437"/>
      <c r="H102" s="437"/>
      <c r="I102" s="442"/>
      <c r="J102" s="437"/>
      <c r="K102" s="437"/>
      <c r="L102" s="437"/>
      <c r="M102" s="437"/>
      <c r="N102" s="424"/>
    </row>
    <row r="103" spans="2:14" ht="15">
      <c r="B103" s="424"/>
      <c r="C103" s="424"/>
      <c r="D103" s="424"/>
      <c r="E103" s="437"/>
      <c r="F103" s="424"/>
      <c r="G103" s="437"/>
      <c r="H103" s="437"/>
      <c r="I103" s="442"/>
      <c r="J103" s="437"/>
      <c r="K103" s="437"/>
      <c r="L103" s="437"/>
      <c r="M103" s="437"/>
      <c r="N103" s="424"/>
    </row>
  </sheetData>
  <sheetProtection/>
  <mergeCells count="29">
    <mergeCell ref="B5:D5"/>
    <mergeCell ref="K80:K81"/>
    <mergeCell ref="L80:L81"/>
    <mergeCell ref="M80:M81"/>
    <mergeCell ref="B80:C81"/>
    <mergeCell ref="E80:E81"/>
    <mergeCell ref="F80:F81"/>
    <mergeCell ref="G80:G81"/>
    <mergeCell ref="H80:H81"/>
    <mergeCell ref="I80:I81"/>
    <mergeCell ref="K12:M12"/>
    <mergeCell ref="H37:H38"/>
    <mergeCell ref="E55:G55"/>
    <mergeCell ref="H55:J55"/>
    <mergeCell ref="K55:M55"/>
    <mergeCell ref="I37:I38"/>
    <mergeCell ref="J37:J38"/>
    <mergeCell ref="K37:K38"/>
    <mergeCell ref="L37:L38"/>
    <mergeCell ref="M37:M38"/>
    <mergeCell ref="B55:C56"/>
    <mergeCell ref="G37:G38"/>
    <mergeCell ref="J80:J81"/>
    <mergeCell ref="E12:G12"/>
    <mergeCell ref="H12:J12"/>
    <mergeCell ref="B12:C13"/>
    <mergeCell ref="B37:C38"/>
    <mergeCell ref="E37:E38"/>
    <mergeCell ref="F37:F38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8:G70 G71:G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1" t="s">
        <v>251</v>
      </c>
      <c r="C6" s="501"/>
      <c r="D6" s="501"/>
      <c r="E6" s="501"/>
      <c r="F6" s="501"/>
      <c r="G6" s="501"/>
    </row>
    <row r="7" spans="1:7" ht="15.75">
      <c r="A7" s="4"/>
      <c r="B7" s="502" t="str">
        <f>+Indice!B7</f>
        <v>AL 30 DE SEPTIEMBRE DE 2023</v>
      </c>
      <c r="C7" s="502"/>
      <c r="D7" s="502"/>
      <c r="E7" s="502"/>
      <c r="F7" s="502"/>
      <c r="G7" s="502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6" t="s">
        <v>252</v>
      </c>
      <c r="E9" s="506"/>
      <c r="F9" s="506"/>
      <c r="G9" s="506"/>
    </row>
    <row r="10" spans="1:7" ht="58.5" customHeight="1">
      <c r="A10" s="6"/>
      <c r="B10" s="253"/>
      <c r="C10" s="253"/>
      <c r="D10" s="506" t="s">
        <v>117</v>
      </c>
      <c r="E10" s="506"/>
      <c r="F10" s="506"/>
      <c r="G10" s="506"/>
    </row>
    <row r="11" spans="1:7" ht="105" customHeight="1">
      <c r="A11" s="6"/>
      <c r="B11" s="253"/>
      <c r="C11" s="253"/>
      <c r="D11" s="507" t="s">
        <v>118</v>
      </c>
      <c r="E11" s="507"/>
      <c r="F11" s="507"/>
      <c r="G11" s="507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9" t="s">
        <v>128</v>
      </c>
      <c r="E13" s="509"/>
      <c r="F13" s="509"/>
      <c r="G13" s="509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45199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08" t="s">
        <v>253</v>
      </c>
      <c r="E20" s="508"/>
      <c r="F20" s="508"/>
      <c r="G20" s="508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221</v>
      </c>
      <c r="E23" s="6"/>
      <c r="F23" s="6"/>
      <c r="G23" s="6"/>
    </row>
    <row r="24" spans="1:7" ht="16.5" customHeight="1">
      <c r="A24" s="6"/>
      <c r="B24" s="10"/>
      <c r="C24" s="10"/>
      <c r="D24" s="6" t="s">
        <v>222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45230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7" t="s">
        <v>73</v>
      </c>
      <c r="E30" s="507"/>
      <c r="F30" s="507"/>
      <c r="G30" s="507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10" t="s">
        <v>131</v>
      </c>
      <c r="E32" s="510"/>
      <c r="F32" s="510"/>
      <c r="G32" s="510"/>
    </row>
    <row r="33" spans="4:7" ht="7.5" customHeight="1">
      <c r="D33" s="506"/>
      <c r="E33" s="506"/>
      <c r="F33" s="506"/>
      <c r="G33" s="506"/>
    </row>
    <row r="34" spans="2:9" ht="28.5" customHeight="1">
      <c r="B34" s="7" t="s">
        <v>11</v>
      </c>
      <c r="C34" s="7" t="s">
        <v>1</v>
      </c>
      <c r="D34" s="507" t="s">
        <v>137</v>
      </c>
      <c r="E34" s="507"/>
      <c r="F34" s="507"/>
      <c r="G34" s="507"/>
      <c r="I34" s="314">
        <v>3.797</v>
      </c>
    </row>
    <row r="35" spans="4:7" ht="15.75" customHeight="1">
      <c r="D35" s="506"/>
      <c r="E35" s="506"/>
      <c r="F35" s="506"/>
      <c r="G35" s="506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6"/>
      <c r="E37" s="506"/>
      <c r="F37" s="506"/>
      <c r="G37" s="506"/>
    </row>
    <row r="38" spans="4:7" ht="15">
      <c r="D38" s="506"/>
      <c r="E38" s="506"/>
      <c r="F38" s="506"/>
      <c r="G38" s="506"/>
    </row>
    <row r="39" spans="4:7" ht="15">
      <c r="D39" s="506"/>
      <c r="E39" s="506"/>
      <c r="F39" s="506"/>
      <c r="G39" s="506"/>
    </row>
    <row r="40" spans="4:7" ht="15">
      <c r="D40" s="506"/>
      <c r="E40" s="506"/>
      <c r="F40" s="506"/>
      <c r="G40" s="506"/>
    </row>
    <row r="41" spans="4:7" ht="15">
      <c r="D41" s="506"/>
      <c r="E41" s="506"/>
      <c r="F41" s="506"/>
      <c r="G41" s="506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1" t="s">
        <v>173</v>
      </c>
      <c r="C5" s="501"/>
      <c r="D5" s="501"/>
      <c r="E5" s="501"/>
      <c r="F5" s="501"/>
      <c r="G5" s="501"/>
      <c r="H5" s="501"/>
      <c r="I5" s="501"/>
      <c r="J5" s="501"/>
      <c r="K5" s="218"/>
      <c r="L5" s="218"/>
      <c r="M5" s="218"/>
      <c r="N5" s="127"/>
      <c r="O5" s="29"/>
    </row>
    <row r="6" spans="1:15" s="1" customFormat="1" ht="19.5" customHeight="1">
      <c r="A6" s="4"/>
      <c r="B6" s="521" t="s">
        <v>251</v>
      </c>
      <c r="C6" s="521"/>
      <c r="D6" s="521"/>
      <c r="E6" s="521"/>
      <c r="F6" s="521"/>
      <c r="G6" s="521"/>
      <c r="H6" s="521"/>
      <c r="I6" s="521"/>
      <c r="J6" s="521"/>
      <c r="K6" s="218"/>
      <c r="L6" s="218"/>
      <c r="M6" s="218"/>
      <c r="N6" s="127"/>
      <c r="O6" s="29"/>
    </row>
    <row r="7" spans="1:15" s="1" customFormat="1" ht="18" customHeight="1">
      <c r="A7" s="4"/>
      <c r="B7" s="520" t="str">
        <f>+Indice!B7</f>
        <v>AL 30 DE SEPTIEMBRE DE 2023</v>
      </c>
      <c r="C7" s="520"/>
      <c r="D7" s="520"/>
      <c r="E7" s="520"/>
      <c r="F7" s="520"/>
      <c r="G7" s="520"/>
      <c r="H7" s="520"/>
      <c r="I7" s="520"/>
      <c r="J7" s="520"/>
      <c r="K7" s="218"/>
      <c r="L7" s="218"/>
      <c r="M7" s="218"/>
      <c r="N7" s="127"/>
      <c r="O7" s="29"/>
    </row>
    <row r="8" spans="1:15" s="1" customFormat="1" ht="19.5" customHeight="1">
      <c r="A8" s="4"/>
      <c r="B8" s="519"/>
      <c r="C8" s="519"/>
      <c r="D8" s="519"/>
      <c r="E8" s="519"/>
      <c r="F8" s="519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4" t="s">
        <v>24</v>
      </c>
      <c r="C11" s="515"/>
      <c r="D11" s="515"/>
      <c r="E11" s="516"/>
      <c r="F11" s="116"/>
      <c r="G11" s="514" t="s">
        <v>25</v>
      </c>
      <c r="H11" s="515"/>
      <c r="I11" s="515"/>
      <c r="J11" s="516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649.29767245</v>
      </c>
      <c r="D13" s="373">
        <f>('DGRGL-C1'!D18+'DGRGL-C1'!D46)/1000</f>
        <v>2465.3832623</v>
      </c>
      <c r="E13" s="446">
        <f>+D13/$D$15</f>
        <v>0.9811012595446978</v>
      </c>
      <c r="F13" s="122"/>
      <c r="G13" s="121" t="s">
        <v>30</v>
      </c>
      <c r="H13" s="371">
        <f>(+'DGRGL-C3'!C19+'DGRGL-C3'!C45)/1000</f>
        <v>661.8049524800001</v>
      </c>
      <c r="I13" s="371">
        <f>(+'DGRGL-C3'!D19+'DGRGL-C3'!D45)/1000</f>
        <v>2512.8734045700003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12.50728003</v>
      </c>
      <c r="D14" s="373">
        <f>+'DGRGL-C1'!D15/1000</f>
        <v>47.49014227</v>
      </c>
      <c r="E14" s="446">
        <f>+D14/$D$15</f>
        <v>0.01889874045530219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661.80495248</v>
      </c>
      <c r="D15" s="374">
        <f>+D14+D13</f>
        <v>2512.87340457</v>
      </c>
      <c r="E15" s="447">
        <f>SUM(E13:E14)</f>
        <v>1</v>
      </c>
      <c r="F15" s="124"/>
      <c r="G15" s="123" t="s">
        <v>31</v>
      </c>
      <c r="H15" s="372">
        <f>+H14+H13</f>
        <v>661.8049524800001</v>
      </c>
      <c r="I15" s="372">
        <f>+I14+I13</f>
        <v>2512.8734045700003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0</v>
      </c>
      <c r="J16" s="124"/>
    </row>
    <row r="17" spans="3:4" ht="19.5" customHeight="1">
      <c r="C17" s="227"/>
      <c r="D17" s="228"/>
    </row>
    <row r="18" spans="2:10" ht="19.5" customHeight="1">
      <c r="B18" s="514" t="s">
        <v>32</v>
      </c>
      <c r="C18" s="515"/>
      <c r="D18" s="515"/>
      <c r="E18" s="516"/>
      <c r="F18" s="116"/>
      <c r="G18" s="514" t="s">
        <v>71</v>
      </c>
      <c r="H18" s="515"/>
      <c r="I18" s="515"/>
      <c r="J18" s="516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378.97447459</v>
      </c>
      <c r="D20" s="373">
        <f>('DGRGL-C2'!D15+'DGRGL-C2'!D20)/1000</f>
        <v>1438.96608002</v>
      </c>
      <c r="E20" s="446">
        <f>+D20/$D$23</f>
        <v>0.5726377132262396</v>
      </c>
      <c r="F20" s="122"/>
      <c r="G20" s="390" t="s">
        <v>165</v>
      </c>
      <c r="H20" s="379">
        <f>(+'DGRGL-C5'!C19+'DGRGL-C5'!C44+'DGRGL-C5'!C57)/1000</f>
        <v>558.9199392400001</v>
      </c>
      <c r="I20" s="379">
        <f>(+'DGRGL-C5'!D19+'DGRGL-C5'!D44+'DGRGL-C5'!D57)/1000</f>
        <v>2122.2190093</v>
      </c>
      <c r="J20" s="448">
        <f aca="true" t="shared" si="0" ref="J20:J28">+I20/$I$29</f>
        <v>0.8445387680256624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276.95250762</v>
      </c>
      <c r="D21" s="373">
        <f>('DGRGL-C2'!D16+'DGRGL-C2'!D21)/1000</f>
        <v>1051.58867143</v>
      </c>
      <c r="E21" s="446">
        <f>+D21/$D$23</f>
        <v>0.4184805607467308</v>
      </c>
      <c r="F21" s="122"/>
      <c r="G21" s="390" t="s">
        <v>262</v>
      </c>
      <c r="H21" s="379">
        <f>(+'DGRGL-C5'!C34)/1000</f>
        <v>39.342852879999995</v>
      </c>
      <c r="I21" s="379">
        <f>(+'DGRGL-C5'!D34)/1000</f>
        <v>149.38481239</v>
      </c>
      <c r="J21" s="448">
        <f t="shared" si="0"/>
        <v>0.05944780668947489</v>
      </c>
      <c r="M21" s="232"/>
      <c r="N21" s="233"/>
      <c r="O21" s="54"/>
    </row>
    <row r="22" spans="2:15" ht="19.5" customHeight="1">
      <c r="B22" s="121" t="s">
        <v>247</v>
      </c>
      <c r="C22" s="373">
        <f>('DGRGL-C2'!C17+'DGRGL-C2'!C22)/1000</f>
        <v>5.87797027</v>
      </c>
      <c r="D22" s="373">
        <f>('DGRGL-C2'!D17+'DGRGL-C2'!D22)/1000</f>
        <v>22.31865312</v>
      </c>
      <c r="E22" s="446">
        <f>+D22/$D$23</f>
        <v>0.008881726027029661</v>
      </c>
      <c r="F22" s="124"/>
      <c r="G22" s="390" t="s">
        <v>152</v>
      </c>
      <c r="H22" s="379">
        <f>(+'DGRGL-C5'!C41+'DGRGL-C5'!C101)/1000</f>
        <v>34.92270914</v>
      </c>
      <c r="I22" s="379">
        <f>(+'DGRGL-C5'!D41+'DGRGL-C5'!D101)/1000</f>
        <v>132.60152659999997</v>
      </c>
      <c r="J22" s="448">
        <f t="shared" si="0"/>
        <v>0.05276888456013986</v>
      </c>
      <c r="M22" s="234"/>
      <c r="N22" s="230"/>
      <c r="O22" s="54"/>
    </row>
    <row r="23" spans="2:15" ht="19.5" customHeight="1">
      <c r="B23" s="123" t="s">
        <v>31</v>
      </c>
      <c r="C23" s="374">
        <f>+C21+C20+C22</f>
        <v>661.80495248</v>
      </c>
      <c r="D23" s="374">
        <f>+D21+D20+D22</f>
        <v>2512.87340457</v>
      </c>
      <c r="E23" s="447">
        <f>+E21+E20+E22</f>
        <v>1</v>
      </c>
      <c r="F23" s="124"/>
      <c r="G23" s="390" t="s">
        <v>223</v>
      </c>
      <c r="H23" s="379">
        <f>+'DGRGL-C5'!C35/1000</f>
        <v>15.40571516</v>
      </c>
      <c r="I23" s="379">
        <f>+'DGRGL-C5'!D35/1000</f>
        <v>58.49550046</v>
      </c>
      <c r="J23" s="448">
        <f t="shared" si="0"/>
        <v>0.023278331631676318</v>
      </c>
      <c r="M23" s="230"/>
      <c r="N23" s="230"/>
      <c r="O23" s="54"/>
    </row>
    <row r="24" spans="3:15" ht="25.5">
      <c r="C24" s="289"/>
      <c r="D24" s="480"/>
      <c r="E24" s="290"/>
      <c r="F24" s="124"/>
      <c r="G24" s="231" t="s">
        <v>166</v>
      </c>
      <c r="H24" s="379">
        <f>+'DGRGL-C5'!C28/1000</f>
        <v>12.40236419</v>
      </c>
      <c r="I24" s="379">
        <f>+'DGRGL-C5'!D28/1000</f>
        <v>47.09177683</v>
      </c>
      <c r="J24" s="448">
        <f t="shared" si="0"/>
        <v>0.01874021060685239</v>
      </c>
      <c r="M24" s="230"/>
      <c r="N24" s="230"/>
      <c r="O24" s="54"/>
    </row>
    <row r="25" spans="3:15" ht="19.5" customHeight="1">
      <c r="C25" s="289"/>
      <c r="D25" s="480"/>
      <c r="E25" s="290"/>
      <c r="F25" s="124"/>
      <c r="G25" s="390" t="s">
        <v>157</v>
      </c>
      <c r="H25" s="379">
        <f>(+'DGRGL-C5'!C36+'DGRGL-C5'!C96)/1000</f>
        <v>0.67477449</v>
      </c>
      <c r="I25" s="379">
        <f>(+'DGRGL-C5'!D36+'DGRGL-C5'!D96)/1000</f>
        <v>2.56211874</v>
      </c>
      <c r="J25" s="448">
        <f t="shared" si="0"/>
        <v>0.0010195972209902976</v>
      </c>
      <c r="M25" s="230"/>
      <c r="N25" s="230"/>
      <c r="O25" s="54"/>
    </row>
    <row r="26" spans="6:15" ht="25.5" customHeight="1">
      <c r="F26" s="124"/>
      <c r="G26" s="231" t="s">
        <v>169</v>
      </c>
      <c r="H26" s="379">
        <f>+'DGRGL-C5'!C29/1000</f>
        <v>0.10491584</v>
      </c>
      <c r="I26" s="379">
        <f>+'DGRGL-C5'!D29/1000</f>
        <v>0.39836543999999996</v>
      </c>
      <c r="J26" s="448">
        <f t="shared" si="0"/>
        <v>0.00015852984844979398</v>
      </c>
      <c r="M26" s="230"/>
      <c r="N26" s="230"/>
      <c r="O26" s="54"/>
    </row>
    <row r="27" spans="2:15" ht="19.5" customHeight="1">
      <c r="B27" s="511" t="s">
        <v>33</v>
      </c>
      <c r="C27" s="512"/>
      <c r="D27" s="512"/>
      <c r="E27" s="513"/>
      <c r="F27" s="124"/>
      <c r="G27" s="390" t="s">
        <v>211</v>
      </c>
      <c r="H27" s="379">
        <f>+'DGRGL-C5'!C38/1000</f>
        <v>0.03078659</v>
      </c>
      <c r="I27" s="379">
        <f>+'DGRGL-C5'!D38/1000</f>
        <v>0.11689668</v>
      </c>
      <c r="J27" s="448">
        <f t="shared" si="0"/>
        <v>4.651912817709304E-05</v>
      </c>
      <c r="M27" s="230"/>
      <c r="N27" s="230"/>
      <c r="O27" s="54"/>
    </row>
    <row r="28" spans="2:16" ht="19.5" customHeight="1">
      <c r="B28" s="120"/>
      <c r="C28" s="375" t="s">
        <v>13</v>
      </c>
      <c r="D28" s="375" t="s">
        <v>133</v>
      </c>
      <c r="E28" s="378" t="s">
        <v>26</v>
      </c>
      <c r="F28" s="116"/>
      <c r="G28" s="390" t="s">
        <v>264</v>
      </c>
      <c r="H28" s="379">
        <f>(+'DGRGL-C5'!C37+'DGRGL-C5'!C97)/1000</f>
        <v>0.00089495</v>
      </c>
      <c r="I28" s="379">
        <f>(+'DGRGL-C5'!D37+'DGRGL-C5'!D97)/1000</f>
        <v>0.00339813</v>
      </c>
      <c r="J28" s="448">
        <f t="shared" si="0"/>
        <v>1.352288576822072E-06</v>
      </c>
      <c r="M28" s="232"/>
      <c r="N28" s="230"/>
      <c r="O28" s="54"/>
      <c r="P28" s="55"/>
    </row>
    <row r="29" spans="2:16" ht="19.5" customHeight="1">
      <c r="B29" s="121" t="s">
        <v>254</v>
      </c>
      <c r="C29" s="371">
        <f>(+'DGRGL-C5'!C19+'DGRGL-C5'!C44+'DGRGL-C5'!C56)/1000</f>
        <v>558.9199392400001</v>
      </c>
      <c r="D29" s="371">
        <f>('DGRGL-C5'!D19+'DGRGL-C5'!D44+'DGRGL-C5'!D56)/1000</f>
        <v>2122.2190093</v>
      </c>
      <c r="E29" s="446">
        <f>+C29/$C$32</f>
        <v>0.8445387680245425</v>
      </c>
      <c r="F29" s="119"/>
      <c r="G29" s="123" t="s">
        <v>31</v>
      </c>
      <c r="H29" s="380">
        <f>SUM(H20:H28)</f>
        <v>661.8049524800001</v>
      </c>
      <c r="I29" s="380">
        <f>SUM(I20:I28)</f>
        <v>2512.8734045700003</v>
      </c>
      <c r="J29" s="449">
        <f>SUM(J20:J28)</f>
        <v>0.9999999999999999</v>
      </c>
      <c r="M29" s="230"/>
      <c r="N29" s="235"/>
      <c r="O29" s="97"/>
      <c r="P29" s="55"/>
    </row>
    <row r="30" spans="2:16" ht="19.5" customHeight="1">
      <c r="B30" s="121" t="s">
        <v>63</v>
      </c>
      <c r="C30" s="371">
        <f>(+'DGRGL-C5'!C33+'DGRGL-C5'!C40+'DGRGL-C5'!C95+'DGRGL-C5'!C100)/1000</f>
        <v>90.37773321</v>
      </c>
      <c r="D30" s="371">
        <f>(+'DGRGL-C5'!D33+'DGRGL-C5'!D40+'DGRGL-C5'!D95+'DGRGL-C5'!D100)/1000</f>
        <v>343.16425300000003</v>
      </c>
      <c r="E30" s="446">
        <f>+C30/$C$32</f>
        <v>0.1365624915185736</v>
      </c>
      <c r="F30" s="122"/>
      <c r="G30" s="117" t="s">
        <v>167</v>
      </c>
      <c r="M30" s="236"/>
      <c r="N30" s="237"/>
      <c r="O30" s="54"/>
      <c r="P30" s="55"/>
    </row>
    <row r="31" spans="2:16" ht="19.5" customHeight="1">
      <c r="B31" s="121" t="s">
        <v>51</v>
      </c>
      <c r="C31" s="371">
        <f>(+'DGRGL-C5'!C27)/1000</f>
        <v>12.50728003</v>
      </c>
      <c r="D31" s="371">
        <f>(+'DGRGL-C5'!D27)/1000</f>
        <v>47.49014227000001</v>
      </c>
      <c r="E31" s="446">
        <f>+C31/$C$32</f>
        <v>0.01889874045688405</v>
      </c>
      <c r="F31" s="122"/>
      <c r="G31" s="117" t="s">
        <v>168</v>
      </c>
      <c r="H31" s="461"/>
      <c r="I31" s="461"/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2">
        <f>+C29+C30+C31</f>
        <v>661.80495248</v>
      </c>
      <c r="D32" s="372">
        <f>+D29+D30+D31</f>
        <v>2512.87340457</v>
      </c>
      <c r="E32" s="447">
        <f>+E29+E30+E31</f>
        <v>1.0000000000000002</v>
      </c>
      <c r="F32" s="122"/>
      <c r="M32" s="238"/>
      <c r="N32" s="230"/>
      <c r="O32" s="54"/>
      <c r="P32" s="55"/>
    </row>
    <row r="33" spans="2:16" ht="19.5" customHeight="1">
      <c r="B33" s="117" t="s">
        <v>255</v>
      </c>
      <c r="C33" s="479"/>
      <c r="D33" s="481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11" t="s">
        <v>23</v>
      </c>
      <c r="C35" s="512"/>
      <c r="D35" s="512"/>
      <c r="E35" s="513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5" t="s">
        <v>13</v>
      </c>
      <c r="D36" s="375" t="s">
        <v>133</v>
      </c>
      <c r="E36" s="378" t="s">
        <v>26</v>
      </c>
      <c r="F36" s="116"/>
      <c r="G36" s="511" t="s">
        <v>62</v>
      </c>
      <c r="H36" s="512"/>
      <c r="I36" s="512"/>
      <c r="J36" s="513"/>
      <c r="L36" s="238"/>
      <c r="M36" s="241"/>
      <c r="N36" s="241"/>
      <c r="O36" s="54"/>
      <c r="P36" s="55"/>
    </row>
    <row r="37" spans="2:16" ht="19.5" customHeight="1">
      <c r="B37" s="121" t="s">
        <v>133</v>
      </c>
      <c r="C37" s="371">
        <f>(+'DGRGL-C4'!C15+'DGRGL-C4'!C58)/1000</f>
        <v>475.48961838</v>
      </c>
      <c r="D37" s="371">
        <f>(+'DGRGL-C4'!D15+'DGRGL-C4'!D58)/1000</f>
        <v>1805.4340809925502</v>
      </c>
      <c r="E37" s="446">
        <f>+D37/$D$41</f>
        <v>0.7184739500662775</v>
      </c>
      <c r="F37" s="119"/>
      <c r="G37" s="118"/>
      <c r="H37" s="517" t="s">
        <v>13</v>
      </c>
      <c r="I37" s="517"/>
      <c r="J37" s="518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1">
        <f>(+'DGRGL-C4'!C29)/1000</f>
        <v>170.66019040999998</v>
      </c>
      <c r="D38" s="371">
        <f>(+'DGRGL-C4'!D29)/1000</f>
        <v>647.99674298</v>
      </c>
      <c r="E38" s="446">
        <f>+D38/$D$41</f>
        <v>0.2578708269996616</v>
      </c>
      <c r="F38" s="119"/>
      <c r="G38" s="391" t="s">
        <v>95</v>
      </c>
      <c r="H38" s="375" t="s">
        <v>27</v>
      </c>
      <c r="I38" s="375" t="s">
        <v>29</v>
      </c>
      <c r="J38" s="393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1">
        <f>(+'DGRGL-C4'!C24)/1000</f>
        <v>6.31997498</v>
      </c>
      <c r="D39" s="371">
        <f>(+'DGRGL-C4'!D24)/1000</f>
        <v>23.996945</v>
      </c>
      <c r="E39" s="446">
        <f>+D39/$D$41</f>
        <v>0.009549603635594796</v>
      </c>
      <c r="F39" s="124"/>
      <c r="G39" s="243">
        <v>2009</v>
      </c>
      <c r="H39" s="371">
        <v>71</v>
      </c>
      <c r="I39" s="371">
        <v>192</v>
      </c>
      <c r="J39" s="394">
        <f aca="true" t="shared" si="1" ref="J39:J50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1">
        <f>(+'DGRGL-C4'!C34)/1000</f>
        <v>9.335168710000001</v>
      </c>
      <c r="D40" s="371">
        <f>(+'DGRGL-C4'!D34)/1000</f>
        <v>35.445635589999995</v>
      </c>
      <c r="E40" s="446">
        <f>+D40/$D$41</f>
        <v>0.01410561929846621</v>
      </c>
      <c r="F40" s="124"/>
      <c r="G40" s="243">
        <v>2010</v>
      </c>
      <c r="H40" s="371">
        <v>72</v>
      </c>
      <c r="I40" s="371">
        <v>249</v>
      </c>
      <c r="J40" s="394">
        <f t="shared" si="1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2">
        <f>+C40+C38+C39+C37</f>
        <v>661.80495248</v>
      </c>
      <c r="D41" s="372">
        <f>+D40+D38+D39+D37</f>
        <v>2512.87340456255</v>
      </c>
      <c r="E41" s="447">
        <f>+E40+E38+E39+E37</f>
        <v>1</v>
      </c>
      <c r="F41" s="124"/>
      <c r="G41" s="243">
        <v>2011</v>
      </c>
      <c r="H41" s="371">
        <v>70</v>
      </c>
      <c r="I41" s="371">
        <v>315</v>
      </c>
      <c r="J41" s="394">
        <f t="shared" si="1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1">
        <f>+C37</f>
        <v>475.48961838</v>
      </c>
      <c r="D42" s="371">
        <f>+D37</f>
        <v>1805.4340809925502</v>
      </c>
      <c r="E42" s="446">
        <f>+C42/$C$44</f>
        <v>0.7184739500636624</v>
      </c>
      <c r="F42" s="124"/>
      <c r="G42" s="243">
        <v>2012</v>
      </c>
      <c r="H42" s="371">
        <v>63.198</v>
      </c>
      <c r="I42" s="379">
        <v>425.85551902000003</v>
      </c>
      <c r="J42" s="394">
        <f t="shared" si="1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1">
        <f>+C39+C38+C40</f>
        <v>186.3153341</v>
      </c>
      <c r="D43" s="371">
        <f>+D39+D38+D40</f>
        <v>707.4393235699999</v>
      </c>
      <c r="E43" s="446">
        <f>+C43/$C$44</f>
        <v>0.28152604993633756</v>
      </c>
      <c r="F43" s="122"/>
      <c r="G43" s="243">
        <v>2013</v>
      </c>
      <c r="H43" s="371">
        <v>56.5285205</v>
      </c>
      <c r="I43" s="379">
        <v>591.0717845600001</v>
      </c>
      <c r="J43" s="394">
        <f t="shared" si="1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2">
        <f>+C43+C42</f>
        <v>661.80495248</v>
      </c>
      <c r="D44" s="372">
        <f>+D43+D42</f>
        <v>2512.87340456255</v>
      </c>
      <c r="E44" s="447">
        <f>+E43+E42</f>
        <v>1</v>
      </c>
      <c r="F44" s="122"/>
      <c r="G44" s="243">
        <v>2014</v>
      </c>
      <c r="H44" s="371">
        <v>50.26007419</v>
      </c>
      <c r="I44" s="371">
        <v>752.8751732600001</v>
      </c>
      <c r="J44" s="394">
        <f t="shared" si="1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1">
        <v>44.4029874</v>
      </c>
      <c r="I45" s="371">
        <v>911.7782794100002</v>
      </c>
      <c r="J45" s="394">
        <f t="shared" si="1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1">
        <v>38.965713019999995</v>
      </c>
      <c r="I46" s="371">
        <v>1125.5192306200001</v>
      </c>
      <c r="J46" s="394">
        <f t="shared" si="1"/>
        <v>1164.4849436400002</v>
      </c>
      <c r="L46" s="230"/>
      <c r="M46" s="246"/>
      <c r="N46" s="230"/>
      <c r="O46" s="54"/>
      <c r="P46" s="55"/>
    </row>
    <row r="47" spans="2:16" ht="19.5" customHeight="1">
      <c r="B47" s="511" t="s">
        <v>8</v>
      </c>
      <c r="C47" s="512"/>
      <c r="D47" s="512"/>
      <c r="E47" s="513"/>
      <c r="F47" s="116"/>
      <c r="G47" s="243">
        <v>2017</v>
      </c>
      <c r="H47" s="371">
        <v>33.93910748</v>
      </c>
      <c r="I47" s="371">
        <v>695.27858884</v>
      </c>
      <c r="J47" s="394">
        <f t="shared" si="1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5" t="s">
        <v>13</v>
      </c>
      <c r="D48" s="375" t="s">
        <v>133</v>
      </c>
      <c r="E48" s="378" t="s">
        <v>26</v>
      </c>
      <c r="F48" s="119"/>
      <c r="G48" s="462">
        <v>2018</v>
      </c>
      <c r="H48" s="371">
        <v>29.32455225</v>
      </c>
      <c r="I48" s="371">
        <v>1046.91136084</v>
      </c>
      <c r="J48" s="394">
        <f t="shared" si="1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1">
        <f>(+'DGRGL-C2'!C14)/1000</f>
        <v>640.44672333</v>
      </c>
      <c r="D49" s="371">
        <f>(+'DGRGL-C2'!D14)/1000</f>
        <v>2431.77620849</v>
      </c>
      <c r="E49" s="446">
        <f>+D49/$D$51</f>
        <v>0.9677273053499179</v>
      </c>
      <c r="F49" s="247"/>
      <c r="G49" s="462">
        <v>2019</v>
      </c>
      <c r="H49" s="371">
        <v>25.11588378</v>
      </c>
      <c r="I49" s="371">
        <v>1051.14683938</v>
      </c>
      <c r="J49" s="394">
        <f t="shared" si="1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1">
        <f>(+'DGRGL-C2'!C19)/1000</f>
        <v>21.35822915</v>
      </c>
      <c r="D50" s="371">
        <f>(+'DGRGL-C2'!D19)/1000</f>
        <v>81.09719607999999</v>
      </c>
      <c r="E50" s="446">
        <f>+D50/$D$51</f>
        <v>0.032272694650082166</v>
      </c>
      <c r="F50" s="247"/>
      <c r="G50" s="462">
        <v>2020</v>
      </c>
      <c r="H50" s="371">
        <v>21.32238415</v>
      </c>
      <c r="I50" s="371">
        <v>752.79007244</v>
      </c>
      <c r="J50" s="394">
        <f t="shared" si="1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2">
        <f>+C50+C49</f>
        <v>661.8049524800001</v>
      </c>
      <c r="D51" s="372">
        <f>+D50+D49</f>
        <v>2512.87340457</v>
      </c>
      <c r="E51" s="447">
        <f>+E50+E49</f>
        <v>1</v>
      </c>
      <c r="F51" s="247"/>
      <c r="G51" s="462">
        <v>2021</v>
      </c>
      <c r="H51" s="371">
        <v>17.93927132</v>
      </c>
      <c r="I51" s="371">
        <v>726.5431257600001</v>
      </c>
      <c r="J51" s="394">
        <f>+I51+H51</f>
        <v>744.48239708</v>
      </c>
      <c r="L51" s="230"/>
      <c r="M51" s="230"/>
      <c r="N51" s="230"/>
      <c r="O51" s="54"/>
      <c r="P51" s="55"/>
    </row>
    <row r="52" spans="2:16" ht="19.5" customHeight="1">
      <c r="B52" s="119"/>
      <c r="C52" s="489"/>
      <c r="D52" s="489"/>
      <c r="E52" s="490"/>
      <c r="F52" s="247"/>
      <c r="G52" s="496" t="s">
        <v>302</v>
      </c>
      <c r="H52" s="371">
        <v>14.9630181</v>
      </c>
      <c r="I52" s="371">
        <v>666.9443867900001</v>
      </c>
      <c r="J52" s="394">
        <f>+I52+H52</f>
        <v>681.9074048900001</v>
      </c>
      <c r="L52" s="230"/>
      <c r="M52" s="230"/>
      <c r="N52" s="230"/>
      <c r="O52" s="54"/>
      <c r="P52" s="55"/>
    </row>
    <row r="53" spans="2:16" ht="19.5" customHeight="1">
      <c r="B53" s="119"/>
      <c r="C53" s="489"/>
      <c r="D53" s="489"/>
      <c r="E53" s="490"/>
      <c r="F53" s="247"/>
      <c r="G53" s="497" t="s">
        <v>402</v>
      </c>
      <c r="H53" s="392">
        <f>+C14</f>
        <v>12.50728003</v>
      </c>
      <c r="I53" s="392">
        <f>+C13</f>
        <v>649.29767245</v>
      </c>
      <c r="J53" s="395">
        <f>+I53+H53</f>
        <v>661.80495248</v>
      </c>
      <c r="L53" s="230"/>
      <c r="M53" s="230"/>
      <c r="N53" s="230"/>
      <c r="O53" s="54"/>
      <c r="P53" s="55"/>
    </row>
    <row r="54" spans="2:16" ht="19.5" customHeight="1">
      <c r="B54" s="52"/>
      <c r="C54" s="52"/>
      <c r="D54" s="52"/>
      <c r="E54" s="52"/>
      <c r="F54" s="247"/>
      <c r="G54" s="52"/>
      <c r="H54" s="52"/>
      <c r="I54" s="52"/>
      <c r="J54" s="52"/>
      <c r="L54" s="230"/>
      <c r="M54" s="230"/>
      <c r="N54" s="230"/>
      <c r="O54" s="54"/>
      <c r="P54" s="55"/>
    </row>
    <row r="55" spans="2:16" ht="19.5" customHeight="1">
      <c r="B55" s="52"/>
      <c r="C55" s="52"/>
      <c r="D55" s="52"/>
      <c r="E55" s="52"/>
      <c r="F55" s="124"/>
      <c r="L55" s="238"/>
      <c r="M55" s="248"/>
      <c r="N55" s="230"/>
      <c r="O55" s="54"/>
      <c r="P55" s="55"/>
    </row>
    <row r="56" spans="3:16" ht="19.5" customHeight="1">
      <c r="C56" s="291">
        <f>+C51-C44</f>
        <v>0</v>
      </c>
      <c r="D56" s="291">
        <f>+D51-D44</f>
        <v>7.449671102222055E-09</v>
      </c>
      <c r="L56" s="238"/>
      <c r="M56" s="238"/>
      <c r="N56" s="230"/>
      <c r="O56" s="54"/>
      <c r="P56" s="55"/>
    </row>
    <row r="57" spans="2:16" ht="19.5" customHeight="1">
      <c r="B57" s="242"/>
      <c r="C57" s="292"/>
      <c r="D57" s="292"/>
      <c r="L57" s="238"/>
      <c r="M57" s="238"/>
      <c r="N57" s="230"/>
      <c r="O57" s="54"/>
      <c r="P57" s="55"/>
    </row>
    <row r="58" spans="3:16" ht="19.5" customHeight="1">
      <c r="C58" s="293">
        <f>+C51-C41</f>
        <v>0</v>
      </c>
      <c r="D58" s="293">
        <f>+D51-D41</f>
        <v>7.449671102222055E-09</v>
      </c>
      <c r="L58" s="238"/>
      <c r="M58" s="238"/>
      <c r="N58" s="230"/>
      <c r="O58" s="54"/>
      <c r="P58" s="55"/>
    </row>
    <row r="59" spans="3:16" ht="25.5" customHeight="1">
      <c r="C59" s="264"/>
      <c r="D59" s="245"/>
      <c r="H59" s="276"/>
      <c r="I59" s="276"/>
      <c r="J59" s="227"/>
      <c r="L59" s="238"/>
      <c r="M59" s="238"/>
      <c r="N59" s="230"/>
      <c r="O59" s="54"/>
      <c r="P59" s="55"/>
    </row>
    <row r="60" spans="7:16" ht="19.5" customHeight="1">
      <c r="G60" s="294"/>
      <c r="H60" s="295">
        <f>+H53-C14</f>
        <v>0</v>
      </c>
      <c r="I60" s="295">
        <f>+I53-C13</f>
        <v>0</v>
      </c>
      <c r="J60" s="294"/>
      <c r="L60" s="238"/>
      <c r="M60" s="238"/>
      <c r="N60" s="230"/>
      <c r="O60" s="54"/>
      <c r="P60" s="55"/>
    </row>
    <row r="61" spans="12:16" ht="19.5" customHeight="1">
      <c r="L61" s="238"/>
      <c r="M61" s="238"/>
      <c r="N61" s="230"/>
      <c r="O61" s="54"/>
      <c r="P61" s="55"/>
    </row>
    <row r="62" spans="8:16" ht="19.5" customHeight="1">
      <c r="H62" s="249"/>
      <c r="I62" s="249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50"/>
      <c r="J65" s="249"/>
      <c r="L65" s="238"/>
      <c r="M65" s="238"/>
      <c r="N65" s="230"/>
      <c r="O65" s="54"/>
      <c r="P65" s="55"/>
    </row>
    <row r="66" spans="8:16" ht="19.5" customHeight="1">
      <c r="H66" s="249"/>
      <c r="I66" s="249"/>
      <c r="J66" s="249"/>
      <c r="L66" s="238"/>
      <c r="M66" s="238"/>
      <c r="N66" s="230"/>
      <c r="O66" s="54"/>
      <c r="P66" s="55"/>
    </row>
    <row r="67" spans="10:16" ht="19.5" customHeight="1">
      <c r="J67" s="249"/>
      <c r="L67" s="238"/>
      <c r="M67" s="238"/>
      <c r="N67" s="230"/>
      <c r="O67" s="54"/>
      <c r="P67" s="55"/>
    </row>
    <row r="68" spans="10:16" ht="19.5" customHeight="1">
      <c r="J68" s="249"/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8:16" ht="19.5" customHeight="1">
      <c r="H72" s="251"/>
      <c r="I72" s="251"/>
      <c r="L72" s="238"/>
      <c r="M72" s="238"/>
      <c r="N72" s="230"/>
      <c r="O72" s="54"/>
      <c r="P72" s="55"/>
    </row>
    <row r="73" spans="12:16" ht="19.5" customHeight="1">
      <c r="L73" s="238"/>
      <c r="M73" s="238"/>
      <c r="N73" s="230"/>
      <c r="O73" s="54"/>
      <c r="P73" s="55"/>
    </row>
    <row r="74" spans="2:16" ht="19.5" customHeight="1">
      <c r="B74" s="252"/>
      <c r="L74" s="238"/>
      <c r="M74" s="238"/>
      <c r="N74" s="230"/>
      <c r="O74" s="54"/>
      <c r="P74" s="55"/>
    </row>
    <row r="75" spans="2:16" ht="19.5" customHeight="1">
      <c r="B75" s="252"/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2:16" ht="19.5" customHeight="1">
      <c r="L78" s="238"/>
      <c r="M78" s="238"/>
      <c r="N78" s="230"/>
      <c r="O78" s="54"/>
      <c r="P78" s="55"/>
    </row>
    <row r="79" spans="10:16" ht="19.5" customHeight="1">
      <c r="J79" s="249"/>
      <c r="L79" s="238"/>
      <c r="M79" s="238"/>
      <c r="N79" s="230"/>
      <c r="O79" s="54"/>
      <c r="P79" s="55"/>
    </row>
    <row r="82" spans="8:9" ht="19.5" customHeight="1">
      <c r="H82" s="251"/>
      <c r="I82" s="251"/>
    </row>
  </sheetData>
  <sheetProtection/>
  <mergeCells count="13">
    <mergeCell ref="B8:F8"/>
    <mergeCell ref="B5:J5"/>
    <mergeCell ref="B7:J7"/>
    <mergeCell ref="B11:E11"/>
    <mergeCell ref="G11:J11"/>
    <mergeCell ref="B6:J6"/>
    <mergeCell ref="B47:E47"/>
    <mergeCell ref="B35:E35"/>
    <mergeCell ref="B18:E18"/>
    <mergeCell ref="G18:J18"/>
    <mergeCell ref="B27:E27"/>
    <mergeCell ref="G36:J36"/>
    <mergeCell ref="H37:J37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ignoredErrors>
    <ignoredError sqref="G5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7" t="s">
        <v>174</v>
      </c>
      <c r="C5" s="527"/>
      <c r="D5" s="527"/>
      <c r="E5" s="527"/>
      <c r="F5" s="527"/>
      <c r="G5" s="527"/>
      <c r="H5" s="527"/>
      <c r="I5" s="527"/>
      <c r="J5" s="527"/>
      <c r="K5" s="527"/>
      <c r="L5" s="265"/>
      <c r="M5" s="265"/>
      <c r="N5" s="265"/>
    </row>
    <row r="6" spans="1:14" s="1" customFormat="1" ht="19.5" customHeight="1">
      <c r="A6" s="4"/>
      <c r="B6" s="521" t="s">
        <v>251</v>
      </c>
      <c r="C6" s="521"/>
      <c r="D6" s="521"/>
      <c r="E6" s="521"/>
      <c r="F6" s="521"/>
      <c r="G6" s="521"/>
      <c r="H6" s="521"/>
      <c r="I6" s="521"/>
      <c r="J6" s="521"/>
      <c r="K6" s="521"/>
      <c r="L6" s="265"/>
      <c r="M6" s="265"/>
      <c r="N6" s="265"/>
    </row>
    <row r="7" spans="1:14" s="1" customFormat="1" ht="18" customHeight="1">
      <c r="A7" s="4"/>
      <c r="B7" s="502" t="str">
        <f>+Indice!B7</f>
        <v>AL 30 DE SEPTIEMBRE DE 2023</v>
      </c>
      <c r="C7" s="502"/>
      <c r="D7" s="502"/>
      <c r="E7" s="502"/>
      <c r="F7" s="502"/>
      <c r="G7" s="502"/>
      <c r="H7" s="502"/>
      <c r="I7" s="502"/>
      <c r="J7" s="502"/>
      <c r="K7" s="502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2" t="s">
        <v>15</v>
      </c>
      <c r="C10" s="522"/>
      <c r="D10" s="522"/>
      <c r="E10" s="523" t="s">
        <v>39</v>
      </c>
      <c r="F10" s="523"/>
      <c r="G10" s="523"/>
      <c r="H10" s="528" t="s">
        <v>40</v>
      </c>
      <c r="I10" s="528"/>
      <c r="J10" s="528"/>
      <c r="K10" s="528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231</v>
      </c>
    </row>
    <row r="24" spans="2:15" ht="19.5" customHeight="1">
      <c r="B24" s="522" t="s">
        <v>41</v>
      </c>
      <c r="C24" s="522"/>
      <c r="D24" s="522"/>
      <c r="E24" s="523" t="s">
        <v>42</v>
      </c>
      <c r="F24" s="523"/>
      <c r="G24" s="523"/>
      <c r="H24" s="523" t="s">
        <v>44</v>
      </c>
      <c r="I24" s="523"/>
      <c r="J24" s="523"/>
      <c r="K24" s="523"/>
      <c r="L24" s="523"/>
      <c r="M24" s="523"/>
      <c r="N24" s="523"/>
      <c r="O24" s="523"/>
    </row>
    <row r="37" spans="1:15" ht="19.5" customHeight="1">
      <c r="A37" s="117"/>
      <c r="B37" s="194"/>
      <c r="C37" s="194"/>
      <c r="D37" s="194"/>
      <c r="E37" s="117" t="s">
        <v>255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5" t="s">
        <v>45</v>
      </c>
      <c r="C39" s="525"/>
      <c r="D39" s="525"/>
      <c r="E39" s="525"/>
      <c r="F39" s="525"/>
      <c r="G39" s="196"/>
      <c r="H39" s="523" t="s">
        <v>48</v>
      </c>
      <c r="I39" s="523"/>
      <c r="J39" s="523"/>
      <c r="K39" s="523"/>
      <c r="L39" s="523"/>
      <c r="M39" s="523"/>
      <c r="O39" s="117"/>
    </row>
    <row r="40" spans="1:15" ht="19.5" customHeight="1">
      <c r="A40" s="526" t="s">
        <v>43</v>
      </c>
      <c r="B40" s="526"/>
      <c r="C40" s="526"/>
      <c r="D40" s="526"/>
      <c r="E40" s="526"/>
      <c r="F40" s="526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4"/>
      <c r="C53" s="524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29"/>
      <c r="G5" s="529"/>
      <c r="H5" s="529"/>
    </row>
    <row r="6" spans="2:4" ht="18" customHeight="1">
      <c r="B6" s="138" t="s">
        <v>256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378</v>
      </c>
      <c r="C9" s="329"/>
      <c r="D9" s="269"/>
      <c r="E9" s="315">
        <f>+Portada!I34</f>
        <v>3.797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30" t="s">
        <v>129</v>
      </c>
      <c r="C11" s="542" t="s">
        <v>53</v>
      </c>
      <c r="D11" s="539" t="s">
        <v>134</v>
      </c>
      <c r="E11" s="184"/>
      <c r="F11" s="296"/>
      <c r="G11" s="296"/>
      <c r="H11" s="296"/>
      <c r="I11" s="296"/>
    </row>
    <row r="12" spans="2:10" ht="13.5" customHeight="1">
      <c r="B12" s="531"/>
      <c r="C12" s="543"/>
      <c r="D12" s="540"/>
      <c r="E12" s="266"/>
      <c r="F12" s="296"/>
      <c r="G12" s="296"/>
      <c r="H12" s="296"/>
      <c r="I12" s="296"/>
      <c r="J12" s="181"/>
    </row>
    <row r="13" spans="2:9" ht="9" customHeight="1">
      <c r="B13" s="532"/>
      <c r="C13" s="544"/>
      <c r="D13" s="541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12507.28003</v>
      </c>
      <c r="D15" s="316">
        <f>+D16</f>
        <v>47490.14227</v>
      </c>
      <c r="F15" s="296"/>
      <c r="G15" s="300"/>
      <c r="H15" s="300"/>
      <c r="I15" s="296"/>
    </row>
    <row r="16" spans="2:9" ht="15">
      <c r="B16" s="22" t="s">
        <v>85</v>
      </c>
      <c r="C16" s="317">
        <v>12507.28003</v>
      </c>
      <c r="D16" s="317">
        <f>ROUND(+C16*$E$9,5)</f>
        <v>47490.14227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627939.4433</v>
      </c>
      <c r="D18" s="316">
        <f>SUM(D19:D21)</f>
        <v>2384286.06622</v>
      </c>
      <c r="E18" s="312"/>
      <c r="F18" s="296" t="s">
        <v>121</v>
      </c>
      <c r="G18" s="299">
        <f>+C19+C48</f>
        <v>400332.70374</v>
      </c>
      <c r="H18" s="299">
        <f>+D19+D48</f>
        <v>1520063.2761</v>
      </c>
      <c r="I18" s="296"/>
    </row>
    <row r="19" spans="2:9" ht="15">
      <c r="B19" s="22" t="s">
        <v>91</v>
      </c>
      <c r="C19" s="317">
        <v>378974.47459</v>
      </c>
      <c r="D19" s="317">
        <f>ROUND(+C19*$E$9,5)</f>
        <v>1438966.08002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243086.99844</v>
      </c>
      <c r="D20" s="317">
        <f>ROUND(+C20*$E$9,5)</f>
        <v>923001.33308</v>
      </c>
      <c r="E20" s="467"/>
      <c r="F20" s="296"/>
      <c r="G20" s="300"/>
      <c r="H20" s="300"/>
      <c r="I20" s="296"/>
    </row>
    <row r="21" spans="2:9" ht="15">
      <c r="B21" s="22" t="s">
        <v>228</v>
      </c>
      <c r="C21" s="317">
        <v>5877.97027</v>
      </c>
      <c r="D21" s="317">
        <f>ROUND(+C21*$E$9,5)</f>
        <v>22318.65312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33" t="s">
        <v>14</v>
      </c>
      <c r="C23" s="537">
        <f>+C18+C15</f>
        <v>640446.7233300001</v>
      </c>
      <c r="D23" s="537">
        <f>+D18+D15</f>
        <v>2431776.20849</v>
      </c>
      <c r="F23" s="296"/>
      <c r="G23" s="301"/>
      <c r="H23" s="301"/>
      <c r="I23" s="296"/>
    </row>
    <row r="24" spans="2:4" ht="15" customHeight="1">
      <c r="B24" s="534"/>
      <c r="C24" s="538"/>
      <c r="D24" s="538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229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256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30 de septiembre de 2023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30" t="s">
        <v>129</v>
      </c>
      <c r="C40" s="542" t="s">
        <v>53</v>
      </c>
      <c r="D40" s="539" t="s">
        <v>134</v>
      </c>
    </row>
    <row r="41" spans="2:7" ht="13.5" customHeight="1">
      <c r="B41" s="531"/>
      <c r="C41" s="543"/>
      <c r="D41" s="540"/>
      <c r="E41" s="173"/>
      <c r="G41" s="174"/>
    </row>
    <row r="42" spans="2:4" ht="9" customHeight="1">
      <c r="B42" s="532"/>
      <c r="C42" s="544"/>
      <c r="D42" s="541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21358.22915</v>
      </c>
      <c r="D46" s="319">
        <f>SUM(D47:D49)</f>
        <v>81097.19608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21358.22915</v>
      </c>
      <c r="D48" s="321">
        <f>ROUND(+C48*$E$9,5)</f>
        <v>81097.19608</v>
      </c>
    </row>
    <row r="49" spans="2:4" ht="15">
      <c r="B49" s="22" t="s">
        <v>230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33" t="s">
        <v>14</v>
      </c>
      <c r="C51" s="535">
        <f>+C46+C44</f>
        <v>21358.22915</v>
      </c>
      <c r="D51" s="535">
        <f>+D46+D44</f>
        <v>81097.19608</v>
      </c>
    </row>
    <row r="52" spans="2:7" ht="15" customHeight="1">
      <c r="B52" s="534"/>
      <c r="C52" s="536"/>
      <c r="D52" s="536"/>
      <c r="G52" s="176"/>
    </row>
    <row r="53" spans="2:4" ht="6" customHeight="1">
      <c r="B53" s="24"/>
      <c r="C53" s="25"/>
      <c r="D53" s="25"/>
    </row>
    <row r="54" spans="2:4" ht="15">
      <c r="B54" s="26" t="s">
        <v>231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257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30 de septiembre de 2023</v>
      </c>
      <c r="C8" s="329"/>
      <c r="D8" s="269"/>
      <c r="E8" s="315">
        <f>+Portada!I34</f>
        <v>3.797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7" t="s">
        <v>124</v>
      </c>
      <c r="C10" s="542" t="s">
        <v>53</v>
      </c>
      <c r="D10" s="539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8"/>
      <c r="C11" s="543"/>
      <c r="D11" s="540"/>
      <c r="E11" s="86"/>
      <c r="F11" s="254"/>
      <c r="G11" s="254"/>
      <c r="H11" s="254"/>
      <c r="I11" s="254"/>
      <c r="J11" s="254"/>
      <c r="L11" s="255"/>
    </row>
    <row r="12" spans="2:12" ht="9" customHeight="1">
      <c r="B12" s="549"/>
      <c r="C12" s="544"/>
      <c r="D12" s="541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640446.7233300001</v>
      </c>
      <c r="D14" s="324">
        <f>SUM(D15:D17)</f>
        <v>2431776.20849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378974.47459</v>
      </c>
      <c r="D15" s="325">
        <f>ROUND(+C15*$E$8,5)</f>
        <v>1438966.08002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255594.27847</v>
      </c>
      <c r="D16" s="325">
        <f>ROUND(+C16*$E$8,5)</f>
        <v>970491.47535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230</v>
      </c>
      <c r="C17" s="465">
        <f>+'DGRGL-C1'!C21</f>
        <v>5877.97027</v>
      </c>
      <c r="D17" s="325">
        <f>ROUND(+C17*$E$8,5)</f>
        <v>22318.65312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21358.22915</v>
      </c>
      <c r="D19" s="324">
        <f>SUM(D20:D22)</f>
        <v>81097.19608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21358.22915</v>
      </c>
      <c r="D21" s="325">
        <f>ROUND(+C21*$E$8,5)</f>
        <v>81097.19608</v>
      </c>
      <c r="E21" s="307"/>
      <c r="F21" s="457"/>
      <c r="G21" s="254"/>
      <c r="I21" s="254"/>
      <c r="L21" s="255"/>
    </row>
    <row r="22" spans="2:12" ht="16.5" customHeight="1">
      <c r="B22" s="353" t="s">
        <v>230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0" t="s">
        <v>57</v>
      </c>
      <c r="C24" s="545">
        <f>+C19+C14</f>
        <v>661804.9524800001</v>
      </c>
      <c r="D24" s="545">
        <f>+D19+D14</f>
        <v>2512873.4045700002</v>
      </c>
      <c r="F24" s="254"/>
      <c r="G24" s="254"/>
      <c r="H24" s="254"/>
      <c r="I24" s="254"/>
      <c r="J24" s="254"/>
      <c r="L24" s="255"/>
    </row>
    <row r="25" spans="2:12" ht="15" customHeight="1">
      <c r="B25" s="551"/>
      <c r="C25" s="546"/>
      <c r="D25" s="546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231</v>
      </c>
      <c r="C27" s="493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256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30 de septiembre de 2023</v>
      </c>
      <c r="C9" s="329"/>
      <c r="D9" s="270"/>
      <c r="E9" s="315">
        <f>+Portada!I34</f>
        <v>3.797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0" t="s">
        <v>260</v>
      </c>
      <c r="C11" s="542" t="s">
        <v>53</v>
      </c>
      <c r="D11" s="539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1"/>
      <c r="C12" s="543"/>
      <c r="D12" s="540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2"/>
      <c r="C13" s="544"/>
      <c r="D13" s="541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640446.7233300001</v>
      </c>
      <c r="D19" s="330">
        <f>SUM(D20:D22)</f>
        <v>2431776.20849</v>
      </c>
      <c r="E19" s="113"/>
      <c r="F19" s="113"/>
    </row>
    <row r="20" spans="2:4" ht="15.75">
      <c r="B20" s="353" t="s">
        <v>89</v>
      </c>
      <c r="C20" s="465">
        <f>+'DGRGL-C1'!C19</f>
        <v>378974.47459</v>
      </c>
      <c r="D20" s="331">
        <f>ROUND(+C20*$E$9,5)</f>
        <v>1438966.08002</v>
      </c>
    </row>
    <row r="21" spans="2:4" ht="15.75">
      <c r="B21" s="353" t="s">
        <v>85</v>
      </c>
      <c r="C21" s="325">
        <f>+'DGRGL-C1'!C16+'DGRGL-C1'!C20</f>
        <v>255594.27847</v>
      </c>
      <c r="D21" s="331">
        <f>ROUND(+C21*$E$9,5)</f>
        <v>970491.47535</v>
      </c>
    </row>
    <row r="22" spans="2:4" ht="15.75">
      <c r="B22" s="353" t="s">
        <v>232</v>
      </c>
      <c r="C22" s="465">
        <f>+'DGRGL-C1'!C21</f>
        <v>5877.97027</v>
      </c>
      <c r="D22" s="331">
        <f>ROUND(+C22*$E$9,5)</f>
        <v>22318.65312</v>
      </c>
    </row>
    <row r="23" spans="2:4" ht="9.75" customHeight="1">
      <c r="B23" s="33"/>
      <c r="C23" s="332"/>
      <c r="D23" s="331"/>
    </row>
    <row r="24" spans="2:8" ht="15" customHeight="1">
      <c r="B24" s="550" t="s">
        <v>57</v>
      </c>
      <c r="C24" s="553">
        <f>+C19+C15</f>
        <v>640446.7233300001</v>
      </c>
      <c r="D24" s="553">
        <f>+D19+D15</f>
        <v>2431776.20849</v>
      </c>
      <c r="G24" s="177"/>
      <c r="H24" s="177"/>
    </row>
    <row r="25" spans="2:8" ht="15" customHeight="1">
      <c r="B25" s="551"/>
      <c r="C25" s="554"/>
      <c r="D25" s="554"/>
      <c r="G25" s="177"/>
      <c r="H25" s="177"/>
    </row>
    <row r="26" spans="2:4" ht="4.5" customHeight="1">
      <c r="B26" s="555"/>
      <c r="C26" s="555"/>
      <c r="D26" s="555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233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256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30 de septiembre de 2023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30" t="s">
        <v>130</v>
      </c>
      <c r="C39" s="542" t="s">
        <v>53</v>
      </c>
      <c r="D39" s="539" t="s">
        <v>134</v>
      </c>
    </row>
    <row r="40" spans="2:7" ht="13.5" customHeight="1">
      <c r="B40" s="531"/>
      <c r="C40" s="543"/>
      <c r="D40" s="540"/>
      <c r="E40" s="46"/>
      <c r="G40" s="182"/>
    </row>
    <row r="41" spans="2:4" ht="9" customHeight="1">
      <c r="B41" s="532"/>
      <c r="C41" s="544"/>
      <c r="D41" s="541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21358.22915</v>
      </c>
      <c r="D45" s="330">
        <f>SUM(D46:D48)</f>
        <v>81097.19608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21358.22915</v>
      </c>
      <c r="D47" s="331">
        <f>ROUND(+C47*$E$9,5)</f>
        <v>81097.19608</v>
      </c>
      <c r="E47" s="40"/>
    </row>
    <row r="48" spans="2:5" ht="15.75">
      <c r="B48" s="353" t="s">
        <v>230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50" t="s">
        <v>57</v>
      </c>
      <c r="C50" s="553">
        <f>+C45+C43</f>
        <v>21358.22915</v>
      </c>
      <c r="D50" s="553">
        <f>+D45+D43</f>
        <v>81097.19608</v>
      </c>
    </row>
    <row r="51" spans="2:4" ht="15" customHeight="1">
      <c r="B51" s="551"/>
      <c r="C51" s="554"/>
      <c r="D51" s="554"/>
    </row>
    <row r="52" spans="2:4" ht="5.25" customHeight="1">
      <c r="B52" s="552"/>
      <c r="C52" s="552"/>
      <c r="D52" s="552"/>
    </row>
    <row r="53" spans="2:4" ht="15">
      <c r="B53" s="26" t="s">
        <v>231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11:B13"/>
    <mergeCell ref="D39:D41"/>
    <mergeCell ref="B24:B25"/>
    <mergeCell ref="C39:C41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  <mergeCell ref="C24:C25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256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30 de septiembre de 2023</v>
      </c>
      <c r="C9" s="329"/>
      <c r="D9" s="270"/>
      <c r="E9" s="315">
        <f>+Portada!I34</f>
        <v>3.797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261</v>
      </c>
      <c r="C11" s="542" t="s">
        <v>53</v>
      </c>
      <c r="D11" s="539" t="s">
        <v>134</v>
      </c>
      <c r="E11" s="63"/>
      <c r="H11" s="211"/>
      <c r="I11" s="211"/>
    </row>
    <row r="12" spans="2:9" ht="13.5" customHeight="1">
      <c r="B12" s="548" t="s">
        <v>32</v>
      </c>
      <c r="C12" s="543"/>
      <c r="D12" s="540"/>
      <c r="E12" s="86"/>
      <c r="G12" s="182"/>
      <c r="H12" s="211"/>
      <c r="I12" s="211"/>
    </row>
    <row r="13" spans="2:9" ht="9" customHeight="1">
      <c r="B13" s="549"/>
      <c r="C13" s="544"/>
      <c r="D13" s="541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454131.38923</v>
      </c>
      <c r="D15" s="335">
        <f>SUM(D16:D18)</f>
        <v>1724336.88491</v>
      </c>
      <c r="E15" s="63"/>
      <c r="G15" s="211"/>
      <c r="H15" s="211"/>
      <c r="I15" s="211"/>
    </row>
    <row r="16" spans="2:9" ht="15.75">
      <c r="B16" s="339" t="s">
        <v>90</v>
      </c>
      <c r="C16" s="482">
        <v>205166.42052</v>
      </c>
      <c r="D16" s="331">
        <f>ROUND(+C16*$E$9,5)</f>
        <v>779016.89871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243086.99843999997</v>
      </c>
      <c r="D17" s="331">
        <f>ROUND(+C17*$E$9,5)</f>
        <v>923001.33308</v>
      </c>
      <c r="E17" s="451"/>
      <c r="F17" s="453"/>
      <c r="G17" s="213"/>
      <c r="H17" s="211"/>
      <c r="I17" s="211"/>
    </row>
    <row r="18" spans="2:9" ht="15.75">
      <c r="B18" s="339" t="s">
        <v>234</v>
      </c>
      <c r="C18" s="482">
        <v>5877.97027</v>
      </c>
      <c r="D18" s="331">
        <f>ROUND(+C18*$E$9,5)</f>
        <v>22318.65312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186315.33409999998</v>
      </c>
      <c r="D20" s="335">
        <f>+D21+D22</f>
        <v>707439.3235699999</v>
      </c>
      <c r="F20" s="452"/>
      <c r="G20" s="211"/>
    </row>
    <row r="21" spans="2:7" ht="15.75">
      <c r="B21" s="339" t="s">
        <v>235</v>
      </c>
      <c r="C21" s="331">
        <f>+C25+C30+C35</f>
        <v>173808.05406999998</v>
      </c>
      <c r="D21" s="331">
        <f>+D25+D30+D35</f>
        <v>659949.1812999999</v>
      </c>
      <c r="F21" s="212"/>
      <c r="G21" s="213"/>
    </row>
    <row r="22" spans="2:7" ht="15.75">
      <c r="B22" s="339" t="s">
        <v>85</v>
      </c>
      <c r="C22" s="331">
        <f>+C26+C31+C36</f>
        <v>12507.28003</v>
      </c>
      <c r="D22" s="331">
        <f>+D26+D31+D36</f>
        <v>47490.14227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6319.97498</v>
      </c>
      <c r="D24" s="342">
        <f>SUM(D25:D27)</f>
        <v>23996.945</v>
      </c>
      <c r="G24" s="211"/>
    </row>
    <row r="25" spans="2:7" ht="15">
      <c r="B25" s="41" t="s">
        <v>91</v>
      </c>
      <c r="C25" s="483">
        <v>6319.97498</v>
      </c>
      <c r="D25" s="341">
        <f>ROUND(+C25*$E$9,5)</f>
        <v>23996.945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232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175</v>
      </c>
      <c r="C29" s="342">
        <f>SUM(C30:C32)</f>
        <v>170660.19040999998</v>
      </c>
      <c r="D29" s="342">
        <f>SUM(D30:D32)</f>
        <v>647996.74298</v>
      </c>
      <c r="G29" s="211"/>
    </row>
    <row r="30" spans="2:7" ht="15">
      <c r="B30" s="41" t="s">
        <v>90</v>
      </c>
      <c r="C30" s="483">
        <v>158152.91038</v>
      </c>
      <c r="D30" s="341">
        <f>ROUND(+C30*$E$9,5)</f>
        <v>600506.60071</v>
      </c>
      <c r="G30" s="211"/>
    </row>
    <row r="31" spans="2:7" ht="15">
      <c r="B31" s="41" t="s">
        <v>85</v>
      </c>
      <c r="C31" s="341">
        <v>12507.28003</v>
      </c>
      <c r="D31" s="341">
        <f>ROUND(+C31*$E$9,5)</f>
        <v>47490.14227</v>
      </c>
      <c r="G31" s="211"/>
    </row>
    <row r="32" spans="2:7" ht="15">
      <c r="B32" s="41" t="s">
        <v>232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176</v>
      </c>
      <c r="C34" s="342">
        <f>SUM(C35:C37)</f>
        <v>9335.168710000002</v>
      </c>
      <c r="D34" s="342">
        <f>SUM(D35:D37)</f>
        <v>35445.63559</v>
      </c>
      <c r="G34" s="211"/>
    </row>
    <row r="35" spans="2:7" ht="15">
      <c r="B35" s="41" t="s">
        <v>91</v>
      </c>
      <c r="C35" s="483">
        <v>9335.168710000002</v>
      </c>
      <c r="D35" s="341">
        <f>ROUND(+C35*$E$9,5)</f>
        <v>35445.63559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232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0" t="s">
        <v>14</v>
      </c>
      <c r="C39" s="553">
        <f>+C20+C15</f>
        <v>640446.72333</v>
      </c>
      <c r="D39" s="553">
        <f>+D20+D15</f>
        <v>2431776.20848</v>
      </c>
    </row>
    <row r="40" spans="2:7" ht="15" customHeight="1">
      <c r="B40" s="551"/>
      <c r="C40" s="554"/>
      <c r="D40" s="554"/>
      <c r="F40" s="113"/>
      <c r="G40" s="113"/>
    </row>
    <row r="41" ht="4.5" customHeight="1"/>
    <row r="42" spans="2:4" ht="15">
      <c r="B42" s="469" t="s">
        <v>144</v>
      </c>
      <c r="C42" s="499"/>
      <c r="D42" s="492"/>
    </row>
    <row r="43" spans="2:4" ht="15">
      <c r="B43" s="26" t="s">
        <v>233</v>
      </c>
      <c r="C43" s="491"/>
      <c r="D43" s="26"/>
    </row>
    <row r="44" spans="2:4" ht="15">
      <c r="B44" s="558" t="s">
        <v>236</v>
      </c>
      <c r="C44" s="558"/>
      <c r="D44" s="558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256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30 de septiembre de 2023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177</v>
      </c>
      <c r="C54" s="542" t="s">
        <v>53</v>
      </c>
      <c r="D54" s="539" t="s">
        <v>134</v>
      </c>
      <c r="H54" s="177"/>
      <c r="I54" s="177"/>
    </row>
    <row r="55" spans="2:7" ht="13.5" customHeight="1">
      <c r="B55" s="556" t="s">
        <v>178</v>
      </c>
      <c r="C55" s="543"/>
      <c r="D55" s="540"/>
      <c r="E55" s="46"/>
      <c r="G55" s="182"/>
    </row>
    <row r="56" spans="2:4" ht="9" customHeight="1">
      <c r="B56" s="557"/>
      <c r="C56" s="544"/>
      <c r="D56" s="541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21358.22915</v>
      </c>
      <c r="D58" s="335">
        <f>SUM(D59:D61)</f>
        <v>81097.19608255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21358.22915</v>
      </c>
      <c r="D60" s="331">
        <f>+C60*$E$9</f>
        <v>81097.19608255</v>
      </c>
    </row>
    <row r="61" spans="2:4" ht="15.75">
      <c r="B61" s="45" t="s">
        <v>230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0" t="s">
        <v>14</v>
      </c>
      <c r="C65" s="553">
        <f>+C63+C58</f>
        <v>21358.22915</v>
      </c>
      <c r="D65" s="553">
        <f>+D63+D58</f>
        <v>81097.19608255</v>
      </c>
      <c r="F65" s="197"/>
      <c r="G65" s="197"/>
    </row>
    <row r="66" spans="2:4" ht="15" customHeight="1">
      <c r="B66" s="551"/>
      <c r="C66" s="554"/>
      <c r="D66" s="554"/>
    </row>
    <row r="67" ht="5.25" customHeight="1"/>
    <row r="68" spans="2:4" ht="15">
      <c r="B68" s="26" t="s">
        <v>231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C11:C13"/>
    <mergeCell ref="B44:D44"/>
    <mergeCell ref="B39:B40"/>
    <mergeCell ref="C39:C40"/>
    <mergeCell ref="D39:D40"/>
    <mergeCell ref="D11:D13"/>
    <mergeCell ref="B12:B13"/>
    <mergeCell ref="B65:B66"/>
    <mergeCell ref="C65:C66"/>
    <mergeCell ref="D65:D66"/>
    <mergeCell ref="C54:C56"/>
    <mergeCell ref="D54:D56"/>
    <mergeCell ref="B55:B56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256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30 de septiembre de 2023</v>
      </c>
      <c r="C9" s="329"/>
      <c r="D9" s="269"/>
      <c r="E9" s="315">
        <f>+Portada!I34</f>
        <v>3.797</v>
      </c>
    </row>
    <row r="10" spans="2:4" ht="7.5" customHeight="1">
      <c r="B10" s="87"/>
      <c r="C10" s="87"/>
      <c r="D10" s="87"/>
    </row>
    <row r="11" spans="2:4" ht="15" customHeight="1">
      <c r="B11" s="530" t="s">
        <v>103</v>
      </c>
      <c r="C11" s="542" t="s">
        <v>53</v>
      </c>
      <c r="D11" s="539" t="s">
        <v>134</v>
      </c>
    </row>
    <row r="12" spans="2:4" ht="13.5" customHeight="1">
      <c r="B12" s="531"/>
      <c r="C12" s="543"/>
      <c r="D12" s="540"/>
    </row>
    <row r="13" spans="2:4" ht="9" customHeight="1">
      <c r="B13" s="532"/>
      <c r="C13" s="544"/>
      <c r="D13" s="541"/>
    </row>
    <row r="14" spans="2:4" ht="9" customHeight="1">
      <c r="B14" s="88"/>
      <c r="C14" s="88"/>
      <c r="D14" s="106"/>
    </row>
    <row r="15" spans="2:5" ht="15.75">
      <c r="B15" s="383" t="s">
        <v>80</v>
      </c>
      <c r="C15" s="349">
        <f>+C17</f>
        <v>378974.47459</v>
      </c>
      <c r="D15" s="349">
        <f>+D17</f>
        <v>1438966.08002</v>
      </c>
      <c r="E15" s="451"/>
    </row>
    <row r="16" spans="2:4" ht="9.75" customHeight="1">
      <c r="B16" s="73"/>
      <c r="C16" s="349"/>
      <c r="D16" s="349"/>
    </row>
    <row r="17" spans="2:5" ht="15.75">
      <c r="B17" s="382" t="s">
        <v>94</v>
      </c>
      <c r="C17" s="349">
        <f>+C19</f>
        <v>378974.47459</v>
      </c>
      <c r="D17" s="349">
        <f>+D19</f>
        <v>1438966.08002</v>
      </c>
      <c r="E17" s="451"/>
    </row>
    <row r="18" spans="2:4" ht="7.5" customHeight="1">
      <c r="B18" s="384"/>
      <c r="C18" s="347"/>
      <c r="D18" s="347"/>
    </row>
    <row r="19" spans="2:5" ht="15">
      <c r="B19" s="355" t="s">
        <v>145</v>
      </c>
      <c r="C19" s="347">
        <f>SUM(C20:C21)</f>
        <v>378974.47459</v>
      </c>
      <c r="D19" s="347">
        <f>SUM(D20:D21)</f>
        <v>1438966.08002</v>
      </c>
      <c r="E19" s="451"/>
    </row>
    <row r="20" spans="2:4" ht="15">
      <c r="B20" s="354" t="s">
        <v>147</v>
      </c>
      <c r="C20" s="348">
        <v>278795.63444</v>
      </c>
      <c r="D20" s="348">
        <f>ROUND(+C20*$E$9,5)</f>
        <v>1058587.02397</v>
      </c>
    </row>
    <row r="21" spans="2:4" ht="15">
      <c r="B21" s="354" t="s">
        <v>146</v>
      </c>
      <c r="C21" s="348">
        <v>100178.84015</v>
      </c>
      <c r="D21" s="348">
        <f>ROUND(+C21*$E$9,5)</f>
        <v>380379.05605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255594.27847</v>
      </c>
      <c r="D23" s="349">
        <f>+D25+D31</f>
        <v>970491.47535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12507.28003</v>
      </c>
      <c r="D25" s="349">
        <f>+D27</f>
        <v>47490.142270000004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12507.28003</v>
      </c>
      <c r="D27" s="350">
        <f>SUM(D28:D29)</f>
        <v>47490.142270000004</v>
      </c>
    </row>
    <row r="28" spans="2:4" ht="15">
      <c r="B28" s="354" t="s">
        <v>149</v>
      </c>
      <c r="C28" s="348">
        <v>12402.36419</v>
      </c>
      <c r="D28" s="348">
        <f>ROUND(+C28*$E$9,5)</f>
        <v>47091.77683</v>
      </c>
    </row>
    <row r="29" spans="2:4" ht="15">
      <c r="B29" s="354" t="s">
        <v>150</v>
      </c>
      <c r="C29" s="348">
        <v>104.91584</v>
      </c>
      <c r="D29" s="348">
        <f>ROUND(+C29*$E$9,5)</f>
        <v>398.36544</v>
      </c>
    </row>
    <row r="30" spans="2:4" ht="7.5" customHeight="1">
      <c r="B30" s="384"/>
      <c r="C30" s="344"/>
      <c r="D30" s="347"/>
    </row>
    <row r="31" spans="2:5" ht="15.75">
      <c r="B31" s="382" t="s">
        <v>94</v>
      </c>
      <c r="C31" s="343">
        <f>+C33+C40+C44</f>
        <v>243086.99844</v>
      </c>
      <c r="D31" s="349">
        <f>+D33+D40+D44+D48</f>
        <v>923001.33308</v>
      </c>
      <c r="E31" s="451"/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55307.82332</v>
      </c>
      <c r="D33" s="347">
        <f>SUM(D34:D38)</f>
        <v>210003.80515000003</v>
      </c>
      <c r="E33" s="451"/>
      <c r="F33" s="223"/>
    </row>
    <row r="34" spans="2:6" ht="15">
      <c r="B34" s="354" t="s">
        <v>262</v>
      </c>
      <c r="C34" s="348">
        <v>39342.85288</v>
      </c>
      <c r="D34" s="348">
        <f>ROUND(+C34*$E$9,5)</f>
        <v>149384.81239</v>
      </c>
      <c r="F34" s="223"/>
    </row>
    <row r="35" spans="2:6" ht="15">
      <c r="B35" s="354" t="s">
        <v>223</v>
      </c>
      <c r="C35" s="348">
        <v>15405.71516</v>
      </c>
      <c r="D35" s="348">
        <f>ROUND(+C35*$E$9,5)</f>
        <v>58495.50046</v>
      </c>
      <c r="F35" s="223"/>
    </row>
    <row r="36" spans="2:6" ht="15">
      <c r="B36" s="354" t="s">
        <v>157</v>
      </c>
      <c r="C36" s="348">
        <v>528.46869</v>
      </c>
      <c r="D36" s="348">
        <f>ROUND(+C36*$E$9,5)</f>
        <v>2006.59562</v>
      </c>
      <c r="F36" s="223"/>
    </row>
    <row r="37" spans="2:6" ht="15" hidden="1">
      <c r="B37" s="354" t="s">
        <v>269</v>
      </c>
      <c r="C37" s="348">
        <v>0</v>
      </c>
      <c r="D37" s="348">
        <f>ROUND(+C37*$E$9,5)</f>
        <v>0</v>
      </c>
      <c r="F37" s="223"/>
    </row>
    <row r="38" spans="1:7" ht="15">
      <c r="A38" s="74"/>
      <c r="B38" s="354" t="s">
        <v>211</v>
      </c>
      <c r="C38" s="348">
        <v>30.78659</v>
      </c>
      <c r="D38" s="348">
        <f>ROUND(+C38*$E$9,5)</f>
        <v>116.89668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13711.68074</v>
      </c>
      <c r="D40" s="347">
        <f>SUM(D41:D42)</f>
        <v>52063.25177</v>
      </c>
      <c r="E40" s="74"/>
      <c r="F40" s="74"/>
      <c r="G40" s="74"/>
    </row>
    <row r="41" spans="1:7" ht="15">
      <c r="A41" s="74"/>
      <c r="B41" s="354" t="s">
        <v>152</v>
      </c>
      <c r="C41" s="477">
        <v>13711.68074</v>
      </c>
      <c r="D41" s="348">
        <f>ROUND(+C41*$E$9,5)</f>
        <v>52063.25177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182</v>
      </c>
      <c r="C44" s="347">
        <f>SUM(C45:C46)</f>
        <v>174067.49438</v>
      </c>
      <c r="D44" s="347">
        <f>SUM(D45:D46)</f>
        <v>660934.27616</v>
      </c>
    </row>
    <row r="45" spans="2:4" ht="15">
      <c r="B45" s="354" t="s">
        <v>154</v>
      </c>
      <c r="C45" s="348">
        <v>140215.85329</v>
      </c>
      <c r="D45" s="348">
        <f>ROUND(+C45*$E$9,5)</f>
        <v>532399.59494</v>
      </c>
    </row>
    <row r="46" spans="2:4" ht="15">
      <c r="B46" s="354" t="s">
        <v>205</v>
      </c>
      <c r="C46" s="348">
        <v>33851.64109</v>
      </c>
      <c r="D46" s="348">
        <f>ROUND(+C46*$E$9,5)</f>
        <v>128534.68122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5" ht="15.75">
      <c r="B52" s="383" t="s">
        <v>237</v>
      </c>
      <c r="C52" s="343">
        <f>+C54</f>
        <v>5877.97027</v>
      </c>
      <c r="D52" s="349">
        <f>+D54</f>
        <v>22318.65312</v>
      </c>
      <c r="E52" s="451"/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5877.97027</v>
      </c>
      <c r="D54" s="349">
        <f>+D56</f>
        <v>22318.65312</v>
      </c>
    </row>
    <row r="55" spans="2:4" ht="7.5" customHeight="1">
      <c r="B55" s="385"/>
      <c r="C55" s="343"/>
      <c r="D55" s="349"/>
    </row>
    <row r="56" spans="2:4" ht="15">
      <c r="B56" s="355" t="s">
        <v>238</v>
      </c>
      <c r="C56" s="344">
        <f>SUM(C57:C57)</f>
        <v>5877.97027</v>
      </c>
      <c r="D56" s="350">
        <f>SUM(D57:D57)</f>
        <v>22318.65312</v>
      </c>
    </row>
    <row r="57" spans="2:4" ht="15">
      <c r="B57" s="354" t="s">
        <v>154</v>
      </c>
      <c r="C57" s="477">
        <v>5877.97027</v>
      </c>
      <c r="D57" s="348">
        <f>ROUND(+C57*$E$9,5)</f>
        <v>22318.65312</v>
      </c>
    </row>
    <row r="58" spans="2:4" ht="8.25" customHeight="1">
      <c r="B58" s="388"/>
      <c r="C58" s="348"/>
      <c r="D58" s="352"/>
    </row>
    <row r="59" spans="2:4" ht="15" customHeight="1">
      <c r="B59" s="559" t="s">
        <v>16</v>
      </c>
      <c r="C59" s="553">
        <f>+C23+C15+C52</f>
        <v>640446.7233300001</v>
      </c>
      <c r="D59" s="553">
        <f>+D23+D15+D52</f>
        <v>2431776.20849</v>
      </c>
    </row>
    <row r="60" spans="2:4" ht="15" customHeight="1">
      <c r="B60" s="560"/>
      <c r="C60" s="554"/>
      <c r="D60" s="554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8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181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256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30 de septiembre de 2023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30" t="s">
        <v>103</v>
      </c>
      <c r="C79" s="542" t="s">
        <v>53</v>
      </c>
      <c r="D79" s="539" t="s">
        <v>134</v>
      </c>
      <c r="F79" s="74"/>
      <c r="G79" s="74"/>
    </row>
    <row r="80" spans="1:7" ht="13.5" customHeight="1">
      <c r="A80" s="74"/>
      <c r="B80" s="531"/>
      <c r="C80" s="543"/>
      <c r="D80" s="540"/>
      <c r="F80" s="74"/>
      <c r="G80" s="74"/>
    </row>
    <row r="81" spans="2:5" s="74" customFormat="1" ht="9" customHeight="1">
      <c r="B81" s="532"/>
      <c r="C81" s="544"/>
      <c r="D81" s="541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21358.22915</v>
      </c>
      <c r="D91" s="349">
        <f>+D93</f>
        <v>81097.19608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21358.22915</v>
      </c>
      <c r="D93" s="349">
        <f>+D95+D100+D103</f>
        <v>81097.19608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147.20075</v>
      </c>
      <c r="D95" s="347">
        <f>SUM(D96:D98)</f>
        <v>558.92125</v>
      </c>
    </row>
    <row r="96" spans="2:5" s="74" customFormat="1" ht="15.75" customHeight="1">
      <c r="B96" s="354" t="s">
        <v>157</v>
      </c>
      <c r="C96" s="348">
        <v>146.3058</v>
      </c>
      <c r="D96" s="348">
        <f>ROUND(+C96*$E$9,5)</f>
        <v>555.52312</v>
      </c>
      <c r="E96" s="63"/>
    </row>
    <row r="97" spans="2:5" s="74" customFormat="1" ht="15.75" customHeight="1">
      <c r="B97" s="354" t="s">
        <v>264</v>
      </c>
      <c r="C97" s="348">
        <v>0.89495</v>
      </c>
      <c r="D97" s="348">
        <f>ROUND(+C97*$E$9,5)</f>
        <v>3.39813</v>
      </c>
      <c r="E97" s="63"/>
    </row>
    <row r="98" spans="2:5" s="74" customFormat="1" ht="15.75" customHeight="1" hidden="1">
      <c r="B98" s="354" t="s">
        <v>268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21211.0284</v>
      </c>
      <c r="D100" s="347">
        <f>SUM(D101:D101)</f>
        <v>80538.27483</v>
      </c>
    </row>
    <row r="101" spans="2:5" s="74" customFormat="1" ht="15.75" customHeight="1">
      <c r="B101" s="354" t="s">
        <v>152</v>
      </c>
      <c r="C101" s="348">
        <v>21211.0284</v>
      </c>
      <c r="D101" s="348">
        <f>ROUND(+C101*$E$9,5)</f>
        <v>80538.27483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237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 hidden="1">
      <c r="B109" s="385"/>
      <c r="C109" s="343"/>
      <c r="D109" s="349"/>
    </row>
    <row r="110" spans="2:4" s="74" customFormat="1" ht="15.75" customHeight="1" hidden="1">
      <c r="B110" s="386" t="s">
        <v>238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61" t="s">
        <v>16</v>
      </c>
      <c r="C112" s="553">
        <f>+C91+C87+C106</f>
        <v>21358.22915</v>
      </c>
      <c r="D112" s="553">
        <f>+D91+D87+D106</f>
        <v>81097.19608</v>
      </c>
    </row>
    <row r="113" spans="2:4" s="74" customFormat="1" ht="15" customHeight="1">
      <c r="B113" s="562"/>
      <c r="C113" s="554"/>
      <c r="D113" s="554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9"/>
      <c r="C117" s="509"/>
      <c r="D117" s="509"/>
    </row>
    <row r="118" spans="2:4" s="74" customFormat="1" ht="15">
      <c r="B118" s="509"/>
      <c r="C118" s="509"/>
      <c r="D118" s="509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B11:B13"/>
    <mergeCell ref="C11:C13"/>
    <mergeCell ref="D11:D13"/>
    <mergeCell ref="B112:B113"/>
    <mergeCell ref="B79:B81"/>
    <mergeCell ref="C79:C81"/>
    <mergeCell ref="D79:D81"/>
    <mergeCell ref="C112:C113"/>
    <mergeCell ref="D112:D113"/>
    <mergeCell ref="B59:B60"/>
    <mergeCell ref="C59:C60"/>
    <mergeCell ref="D59:D60"/>
    <mergeCell ref="B117:D117"/>
    <mergeCell ref="B118:D118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2023-11-13T01:39:30Z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