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hidePivotFieldList="1"/>
  <mc:AlternateContent xmlns:mc="http://schemas.openxmlformats.org/markup-compatibility/2006">
    <mc:Choice Requires="x15">
      <x15ac:absPath xmlns:x15ac="http://schemas.microsoft.com/office/spreadsheetml/2010/11/ac" url="D:\Vanessa\SCRIPTS\GPNNA\MIMP_2023_JOSELUIS\INFORMACION\"/>
    </mc:Choice>
  </mc:AlternateContent>
  <xr:revisionPtr revIDLastSave="0" documentId="13_ncr:1_{03E58A2D-46D5-40A3-894D-06E01CEBA3E9}" xr6:coauthVersionLast="47" xr6:coauthVersionMax="47" xr10:uidLastSave="{00000000-0000-0000-0000-000000000000}"/>
  <bookViews>
    <workbookView xWindow="-120" yWindow="-120" windowWidth="29040" windowHeight="15720" tabRatio="719" xr2:uid="{00000000-000D-0000-FFFF-FFFF00000000}"/>
  </bookViews>
  <sheets>
    <sheet name="Nacional" sheetId="3" r:id="rId1"/>
    <sheet name="Total_gp" sheetId="32" state="hidden" r:id="rId2"/>
    <sheet name="lineamiento" sheetId="31" state="hidden" r:id="rId3"/>
    <sheet name="regional" sheetId="26" state="hidden" r:id="rId4"/>
    <sheet name="derecho" sheetId="24" state="hidden" r:id="rId5"/>
    <sheet name="ciclo" sheetId="23" state="hidden" r:id="rId6"/>
    <sheet name="fuente" sheetId="22" state="hidden" r:id="rId7"/>
    <sheet name="departamento" sheetId="21" state="hidden" r:id="rId8"/>
    <sheet name="nivel_gob" sheetId="25" state="hidden" r:id="rId9"/>
    <sheet name="programa" sheetId="20" state="hidden" r:id="rId10"/>
    <sheet name="objetivo4" sheetId="17" state="hidden" r:id="rId11"/>
    <sheet name="funcion" sheetId="18" state="hidden" r:id="rId12"/>
    <sheet name="categoria" sheetId="16" state="hidden" r:id="rId13"/>
    <sheet name="categoriaPP" sheetId="19" state="hidden" r:id="rId14"/>
    <sheet name="gpnna_meta" sheetId="15" state="hidden" r:id="rId15"/>
  </sheets>
  <definedNames>
    <definedName name="_xlnm.Print_Area" localSheetId="0">Nacional!$B$1:$I$308</definedName>
    <definedName name="Consulta_desde_bdp_gpnna" localSheetId="12" hidden="1">categoria!$A$1:$D$3</definedName>
    <definedName name="Consulta_desde_bdp_gpnna" localSheetId="13" hidden="1">categoriaPP!$A$1:$D$3</definedName>
    <definedName name="Consulta_desde_bdp_gpnna" localSheetId="5" hidden="1">ciclo!$A$1:$D$4</definedName>
    <definedName name="Consulta_desde_bdp_gpnna" localSheetId="7" hidden="1">departamento!$A$1:$D$26</definedName>
    <definedName name="Consulta_desde_bdp_gpnna" localSheetId="4" hidden="1">derecho!$A$1:$D$5</definedName>
    <definedName name="Consulta_desde_bdp_gpnna" localSheetId="6" hidden="1">fuente!$A$1:$D$6</definedName>
    <definedName name="Consulta_desde_bdp_gpnna" localSheetId="11" hidden="1">funcion!$A$1:$E$16</definedName>
    <definedName name="Consulta_desde_bdp_gpnna" localSheetId="8" hidden="1">nivel_gob!$A$1:$D$4</definedName>
    <definedName name="Consulta_desde_bdp_gpnna" localSheetId="10" hidden="1">objetivo4!$A$1:$D$6</definedName>
    <definedName name="Consulta_desde_bdp_gpnna" localSheetId="9" hidden="1">programa!$B$1:$F$83</definedName>
    <definedName name="Consulta_desde_bdp_gpnna" localSheetId="3" hidden="1">regional!$A$1:$D$26</definedName>
    <definedName name="Consulta_desde_CALIDAD_GP_GPNNA" localSheetId="1" hidden="1">Total_gp!$A$1:$C$2</definedName>
    <definedName name="Consulta_desde_CALIDAD_GP_GPNNA_1" localSheetId="1" hidden="1">Total_gp!$A$9:$C$10</definedName>
    <definedName name="Consulta_desde_CALIDAD_GP_GPNNA_2" localSheetId="1" hidden="1">Total_gp!$A$15:$C$16</definedName>
    <definedName name="Consulta_desde_CALIDAD_GP_GPNNA_3" localSheetId="1" hidden="1">Total_gp!$A$21:$C$22</definedName>
    <definedName name="Consulta_desde_CALIDAD_GPNNA" localSheetId="2" hidden="1">lineamiento!$A$1:$E$23</definedName>
    <definedName name="GPNNAXMETA" localSheetId="14" hidden="1">gpnna_meta!$A$1:$D$26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9" l="1"/>
  <c r="C4" i="19"/>
  <c r="D4" i="19"/>
  <c r="B4" i="16"/>
  <c r="C4" i="16"/>
  <c r="D4" i="16"/>
  <c r="C17" i="18"/>
  <c r="D17" i="18"/>
  <c r="E17" i="18"/>
  <c r="A7" i="17"/>
  <c r="B7" i="17"/>
  <c r="C7" i="17"/>
  <c r="I91" i="3"/>
  <c r="I92" i="3"/>
  <c r="I93" i="3"/>
  <c r="I94" i="3"/>
  <c r="I95" i="3"/>
  <c r="I96" i="3"/>
  <c r="I97" i="3"/>
  <c r="I98" i="3"/>
  <c r="I99" i="3"/>
  <c r="I100" i="3"/>
  <c r="I101" i="3"/>
  <c r="I115" i="3"/>
  <c r="I116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G54" i="3"/>
  <c r="G55" i="3"/>
  <c r="G56" i="3"/>
  <c r="G57" i="3"/>
  <c r="G58" i="3"/>
  <c r="G59" i="3"/>
  <c r="G60" i="3"/>
  <c r="G61" i="3"/>
  <c r="I61" i="3" s="1"/>
  <c r="G62" i="3"/>
  <c r="I62" i="3" s="1"/>
  <c r="G63" i="3"/>
  <c r="I63" i="3" s="1"/>
  <c r="G64" i="3"/>
  <c r="I64" i="3" s="1"/>
  <c r="G65" i="3"/>
  <c r="G66" i="3"/>
  <c r="G67" i="3"/>
  <c r="I67" i="3" s="1"/>
  <c r="G68" i="3"/>
  <c r="I68" i="3" s="1"/>
  <c r="G69" i="3"/>
  <c r="I69" i="3" s="1"/>
  <c r="G70" i="3"/>
  <c r="I70" i="3" s="1"/>
  <c r="G71" i="3"/>
  <c r="I71" i="3" s="1"/>
  <c r="G72" i="3"/>
  <c r="I72" i="3" s="1"/>
  <c r="G73" i="3"/>
  <c r="I73" i="3" s="1"/>
  <c r="G74" i="3"/>
  <c r="I74" i="3" s="1"/>
  <c r="G75" i="3"/>
  <c r="I75" i="3" s="1"/>
  <c r="G76" i="3"/>
  <c r="I76" i="3" s="1"/>
  <c r="G77" i="3"/>
  <c r="I77" i="3" s="1"/>
  <c r="G78" i="3"/>
  <c r="G79" i="3"/>
  <c r="G80" i="3"/>
  <c r="G81" i="3"/>
  <c r="G82" i="3"/>
  <c r="G83" i="3"/>
  <c r="G84" i="3"/>
  <c r="G85" i="3"/>
  <c r="I85" i="3" s="1"/>
  <c r="G86" i="3"/>
  <c r="I86" i="3" s="1"/>
  <c r="G87" i="3"/>
  <c r="I87" i="3" s="1"/>
  <c r="G88" i="3"/>
  <c r="I88" i="3" s="1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I109" i="3" s="1"/>
  <c r="G110" i="3"/>
  <c r="I110" i="3" s="1"/>
  <c r="G111" i="3"/>
  <c r="I111" i="3" s="1"/>
  <c r="G112" i="3"/>
  <c r="I112" i="3" s="1"/>
  <c r="G113" i="3"/>
  <c r="G114" i="3"/>
  <c r="G115" i="3"/>
  <c r="G116" i="3"/>
  <c r="G117" i="3"/>
  <c r="I117" i="3" s="1"/>
  <c r="G118" i="3"/>
  <c r="I118" i="3" s="1"/>
  <c r="G119" i="3"/>
  <c r="I119" i="3" s="1"/>
  <c r="G120" i="3"/>
  <c r="I120" i="3" s="1"/>
  <c r="G121" i="3"/>
  <c r="I121" i="3" s="1"/>
  <c r="G122" i="3"/>
  <c r="I122" i="3" s="1"/>
  <c r="G123" i="3"/>
  <c r="I123" i="3" s="1"/>
  <c r="G124" i="3"/>
  <c r="I124" i="3" s="1"/>
  <c r="G125" i="3"/>
  <c r="I125" i="3" s="1"/>
  <c r="G126" i="3"/>
  <c r="G127" i="3"/>
  <c r="G128" i="3"/>
  <c r="G129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B128" i="3"/>
  <c r="B129" i="3"/>
  <c r="B122" i="3"/>
  <c r="B89" i="3"/>
  <c r="B90" i="3"/>
  <c r="B91" i="3"/>
  <c r="B92" i="3"/>
  <c r="B93" i="3"/>
  <c r="B94" i="3"/>
  <c r="B95" i="3"/>
  <c r="B96" i="3"/>
  <c r="B97" i="3"/>
  <c r="B98" i="3"/>
  <c r="B113" i="3"/>
  <c r="B114" i="3"/>
  <c r="A65" i="20"/>
  <c r="B116" i="3" s="1"/>
  <c r="A66" i="20"/>
  <c r="B117" i="3" s="1"/>
  <c r="A67" i="20"/>
  <c r="B118" i="3" s="1"/>
  <c r="A68" i="20"/>
  <c r="B119" i="3" s="1"/>
  <c r="A69" i="20"/>
  <c r="B120" i="3" s="1"/>
  <c r="A70" i="20"/>
  <c r="B121" i="3" s="1"/>
  <c r="A71" i="20"/>
  <c r="A72" i="20"/>
  <c r="B123" i="3" s="1"/>
  <c r="A73" i="20"/>
  <c r="B124" i="3" s="1"/>
  <c r="A74" i="20"/>
  <c r="B125" i="3" s="1"/>
  <c r="A75" i="20"/>
  <c r="B126" i="3" s="1"/>
  <c r="A76" i="20"/>
  <c r="B127" i="3" s="1"/>
  <c r="A77" i="20"/>
  <c r="A78" i="20"/>
  <c r="A3" i="20"/>
  <c r="B54" i="3" s="1"/>
  <c r="A4" i="20"/>
  <c r="B55" i="3" s="1"/>
  <c r="A5" i="20"/>
  <c r="B56" i="3" s="1"/>
  <c r="A6" i="20"/>
  <c r="B57" i="3" s="1"/>
  <c r="A7" i="20"/>
  <c r="B58" i="3" s="1"/>
  <c r="A8" i="20"/>
  <c r="B59" i="3" s="1"/>
  <c r="A9" i="20"/>
  <c r="B60" i="3" s="1"/>
  <c r="A10" i="20"/>
  <c r="B61" i="3" s="1"/>
  <c r="A11" i="20"/>
  <c r="B62" i="3" s="1"/>
  <c r="A12" i="20"/>
  <c r="B63" i="3" s="1"/>
  <c r="A13" i="20"/>
  <c r="B64" i="3" s="1"/>
  <c r="A14" i="20"/>
  <c r="B65" i="3" s="1"/>
  <c r="A15" i="20"/>
  <c r="B66" i="3" s="1"/>
  <c r="A16" i="20"/>
  <c r="B67" i="3" s="1"/>
  <c r="A17" i="20"/>
  <c r="B68" i="3" s="1"/>
  <c r="A18" i="20"/>
  <c r="B69" i="3" s="1"/>
  <c r="A19" i="20"/>
  <c r="B70" i="3" s="1"/>
  <c r="A20" i="20"/>
  <c r="B71" i="3" s="1"/>
  <c r="A21" i="20"/>
  <c r="B72" i="3" s="1"/>
  <c r="A22" i="20"/>
  <c r="B73" i="3" s="1"/>
  <c r="A23" i="20"/>
  <c r="B74" i="3" s="1"/>
  <c r="A24" i="20"/>
  <c r="B75" i="3" s="1"/>
  <c r="A25" i="20"/>
  <c r="B76" i="3" s="1"/>
  <c r="A26" i="20"/>
  <c r="B77" i="3" s="1"/>
  <c r="A27" i="20"/>
  <c r="B78" i="3" s="1"/>
  <c r="A28" i="20"/>
  <c r="B79" i="3" s="1"/>
  <c r="A29" i="20"/>
  <c r="B80" i="3" s="1"/>
  <c r="A30" i="20"/>
  <c r="B81" i="3" s="1"/>
  <c r="A31" i="20"/>
  <c r="B82" i="3" s="1"/>
  <c r="A32" i="20"/>
  <c r="B83" i="3" s="1"/>
  <c r="A33" i="20"/>
  <c r="B84" i="3" s="1"/>
  <c r="A34" i="20"/>
  <c r="B85" i="3" s="1"/>
  <c r="A35" i="20"/>
  <c r="B86" i="3" s="1"/>
  <c r="A36" i="20"/>
  <c r="B87" i="3" s="1"/>
  <c r="A37" i="20"/>
  <c r="B88" i="3" s="1"/>
  <c r="A38" i="20"/>
  <c r="A39" i="20"/>
  <c r="A40" i="20"/>
  <c r="A41" i="20"/>
  <c r="A42" i="20"/>
  <c r="A43" i="20"/>
  <c r="A44" i="20"/>
  <c r="A45" i="20"/>
  <c r="A46" i="20"/>
  <c r="A47" i="20"/>
  <c r="A48" i="20"/>
  <c r="B99" i="3" s="1"/>
  <c r="A49" i="20"/>
  <c r="B100" i="3" s="1"/>
  <c r="A50" i="20"/>
  <c r="B101" i="3" s="1"/>
  <c r="A51" i="20"/>
  <c r="B102" i="3" s="1"/>
  <c r="A52" i="20"/>
  <c r="B103" i="3" s="1"/>
  <c r="A53" i="20"/>
  <c r="B104" i="3" s="1"/>
  <c r="A54" i="20"/>
  <c r="B105" i="3" s="1"/>
  <c r="A55" i="20"/>
  <c r="B106" i="3" s="1"/>
  <c r="A56" i="20"/>
  <c r="B107" i="3" s="1"/>
  <c r="A57" i="20"/>
  <c r="B108" i="3" s="1"/>
  <c r="A58" i="20"/>
  <c r="B109" i="3" s="1"/>
  <c r="A59" i="20"/>
  <c r="B110" i="3" s="1"/>
  <c r="A60" i="20"/>
  <c r="B111" i="3" s="1"/>
  <c r="A61" i="20"/>
  <c r="B112" i="3" s="1"/>
  <c r="A62" i="20"/>
  <c r="A63" i="20"/>
  <c r="A64" i="20"/>
  <c r="B115" i="3" s="1"/>
  <c r="I108" i="3" l="1"/>
  <c r="I83" i="3"/>
  <c r="I59" i="3"/>
  <c r="I58" i="3"/>
  <c r="I129" i="3"/>
  <c r="I128" i="3"/>
  <c r="I104" i="3"/>
  <c r="I56" i="3"/>
  <c r="I103" i="3"/>
  <c r="I126" i="3"/>
  <c r="I78" i="3"/>
  <c r="I84" i="3"/>
  <c r="I60" i="3"/>
  <c r="I107" i="3"/>
  <c r="I106" i="3"/>
  <c r="I81" i="3"/>
  <c r="I127" i="3"/>
  <c r="I79" i="3"/>
  <c r="I55" i="3"/>
  <c r="I54" i="3"/>
  <c r="I114" i="3"/>
  <c r="I90" i="3"/>
  <c r="I66" i="3"/>
  <c r="I82" i="3"/>
  <c r="I105" i="3"/>
  <c r="I57" i="3"/>
  <c r="I80" i="3"/>
  <c r="I102" i="3"/>
  <c r="I113" i="3"/>
  <c r="I89" i="3"/>
  <c r="I65" i="3"/>
  <c r="G165" i="3"/>
  <c r="G166" i="3"/>
  <c r="G167" i="3"/>
  <c r="E165" i="3"/>
  <c r="E166" i="3"/>
  <c r="E167" i="3"/>
  <c r="C165" i="3"/>
  <c r="C166" i="3"/>
  <c r="C167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G214" i="3"/>
  <c r="E214" i="3"/>
  <c r="C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14" i="3"/>
  <c r="G164" i="3"/>
  <c r="E164" i="3"/>
  <c r="I167" i="3" l="1"/>
  <c r="I166" i="3"/>
  <c r="I165" i="3"/>
  <c r="G9" i="3"/>
  <c r="E9" i="3"/>
  <c r="C9" i="3"/>
  <c r="G8" i="3"/>
  <c r="E8" i="3"/>
  <c r="C8" i="3"/>
  <c r="G7" i="3"/>
  <c r="E7" i="3"/>
  <c r="C7" i="3"/>
  <c r="G6" i="3"/>
  <c r="E6" i="3"/>
  <c r="C6" i="3"/>
  <c r="G17" i="3"/>
  <c r="E17" i="3"/>
  <c r="F7" i="3" l="1"/>
  <c r="D8" i="3"/>
  <c r="H7" i="3"/>
  <c r="F8" i="3"/>
  <c r="H8" i="3"/>
  <c r="D9" i="3"/>
  <c r="F9" i="3"/>
  <c r="D7" i="3"/>
  <c r="H9" i="3"/>
  <c r="C17" i="3"/>
  <c r="G16" i="3"/>
  <c r="G18" i="3" s="1"/>
  <c r="E16" i="3"/>
  <c r="C16" i="3"/>
  <c r="G10" i="3" l="1"/>
  <c r="H10" i="3" s="1"/>
  <c r="E10" i="3"/>
  <c r="F10" i="3" s="1"/>
  <c r="C10" i="3"/>
  <c r="D10" i="3" s="1"/>
  <c r="I9" i="3"/>
  <c r="I8" i="3"/>
  <c r="I7" i="3"/>
  <c r="I6" i="3"/>
  <c r="G263" i="3"/>
  <c r="G264" i="3"/>
  <c r="G265" i="3"/>
  <c r="G266" i="3"/>
  <c r="G267" i="3"/>
  <c r="G268" i="3"/>
  <c r="G269" i="3"/>
  <c r="G270" i="3"/>
  <c r="G271" i="3"/>
  <c r="G272" i="3"/>
  <c r="E263" i="3"/>
  <c r="E264" i="3"/>
  <c r="E265" i="3"/>
  <c r="E266" i="3"/>
  <c r="E267" i="3"/>
  <c r="E268" i="3"/>
  <c r="E269" i="3"/>
  <c r="E270" i="3"/>
  <c r="E271" i="3"/>
  <c r="E272" i="3"/>
  <c r="C263" i="3"/>
  <c r="C264" i="3"/>
  <c r="C265" i="3"/>
  <c r="C266" i="3"/>
  <c r="C267" i="3"/>
  <c r="C268" i="3"/>
  <c r="C269" i="3"/>
  <c r="C270" i="3"/>
  <c r="C271" i="3"/>
  <c r="C272" i="3"/>
  <c r="G262" i="3"/>
  <c r="E262" i="3"/>
  <c r="C262" i="3"/>
  <c r="G254" i="3"/>
  <c r="G255" i="3"/>
  <c r="G256" i="3"/>
  <c r="G257" i="3"/>
  <c r="G258" i="3"/>
  <c r="G259" i="3"/>
  <c r="G260" i="3"/>
  <c r="E254" i="3"/>
  <c r="E255" i="3"/>
  <c r="E256" i="3"/>
  <c r="E257" i="3"/>
  <c r="E258" i="3"/>
  <c r="E259" i="3"/>
  <c r="E260" i="3"/>
  <c r="C254" i="3"/>
  <c r="C255" i="3"/>
  <c r="C256" i="3"/>
  <c r="C257" i="3"/>
  <c r="C258" i="3"/>
  <c r="C259" i="3"/>
  <c r="C260" i="3"/>
  <c r="G253" i="3"/>
  <c r="E253" i="3"/>
  <c r="C253" i="3"/>
  <c r="G251" i="3"/>
  <c r="E251" i="3"/>
  <c r="C251" i="3"/>
  <c r="G250" i="3"/>
  <c r="E250" i="3"/>
  <c r="C250" i="3"/>
  <c r="G246" i="3"/>
  <c r="G247" i="3"/>
  <c r="G248" i="3"/>
  <c r="E246" i="3"/>
  <c r="E247" i="3"/>
  <c r="E248" i="3"/>
  <c r="C246" i="3"/>
  <c r="C247" i="3"/>
  <c r="C248" i="3"/>
  <c r="G245" i="3"/>
  <c r="E245" i="3"/>
  <c r="C245" i="3"/>
  <c r="C280" i="3"/>
  <c r="E280" i="3"/>
  <c r="G280" i="3"/>
  <c r="C281" i="3"/>
  <c r="E281" i="3"/>
  <c r="G281" i="3"/>
  <c r="C282" i="3"/>
  <c r="E282" i="3"/>
  <c r="G282" i="3"/>
  <c r="C283" i="3"/>
  <c r="E283" i="3"/>
  <c r="G283" i="3"/>
  <c r="C285" i="3"/>
  <c r="E285" i="3"/>
  <c r="G285" i="3"/>
  <c r="C286" i="3"/>
  <c r="E286" i="3"/>
  <c r="G286" i="3"/>
  <c r="C287" i="3"/>
  <c r="E287" i="3"/>
  <c r="G287" i="3"/>
  <c r="C288" i="3"/>
  <c r="E288" i="3"/>
  <c r="G288" i="3"/>
  <c r="C289" i="3"/>
  <c r="E289" i="3"/>
  <c r="G289" i="3"/>
  <c r="C290" i="3"/>
  <c r="E290" i="3"/>
  <c r="G290" i="3"/>
  <c r="C292" i="3"/>
  <c r="E292" i="3"/>
  <c r="G292" i="3"/>
  <c r="C293" i="3"/>
  <c r="E293" i="3"/>
  <c r="G293" i="3"/>
  <c r="C294" i="3"/>
  <c r="E294" i="3"/>
  <c r="G294" i="3"/>
  <c r="C295" i="3"/>
  <c r="E295" i="3"/>
  <c r="G295" i="3"/>
  <c r="C296" i="3"/>
  <c r="E296" i="3"/>
  <c r="G296" i="3"/>
  <c r="C297" i="3"/>
  <c r="E297" i="3"/>
  <c r="G297" i="3"/>
  <c r="C298" i="3"/>
  <c r="E298" i="3"/>
  <c r="G298" i="3"/>
  <c r="C300" i="3"/>
  <c r="E300" i="3"/>
  <c r="G300" i="3"/>
  <c r="C301" i="3"/>
  <c r="E301" i="3"/>
  <c r="G301" i="3"/>
  <c r="C302" i="3"/>
  <c r="E302" i="3"/>
  <c r="G302" i="3"/>
  <c r="C304" i="3"/>
  <c r="E304" i="3"/>
  <c r="G304" i="3"/>
  <c r="C305" i="3"/>
  <c r="E305" i="3"/>
  <c r="G305" i="3"/>
  <c r="I294" i="3" l="1"/>
  <c r="I298" i="3"/>
  <c r="I282" i="3"/>
  <c r="I272" i="3"/>
  <c r="I10" i="3"/>
  <c r="I292" i="3"/>
  <c r="I271" i="3"/>
  <c r="I263" i="3"/>
  <c r="G244" i="3"/>
  <c r="E303" i="3"/>
  <c r="I247" i="3"/>
  <c r="I289" i="3"/>
  <c r="I245" i="3"/>
  <c r="I254" i="3"/>
  <c r="I285" i="3"/>
  <c r="E244" i="3"/>
  <c r="G249" i="3"/>
  <c r="I267" i="3"/>
  <c r="I251" i="3"/>
  <c r="I255" i="3"/>
  <c r="C284" i="3"/>
  <c r="I268" i="3"/>
  <c r="C303" i="3"/>
  <c r="I301" i="3"/>
  <c r="I258" i="3"/>
  <c r="I266" i="3"/>
  <c r="E279" i="3"/>
  <c r="I264" i="3"/>
  <c r="G284" i="3"/>
  <c r="C249" i="3"/>
  <c r="I259" i="3"/>
  <c r="I269" i="3"/>
  <c r="I246" i="3"/>
  <c r="I257" i="3"/>
  <c r="I265" i="3"/>
  <c r="I281" i="3"/>
  <c r="G291" i="3"/>
  <c r="C244" i="3"/>
  <c r="E299" i="3"/>
  <c r="C252" i="3"/>
  <c r="C299" i="3"/>
  <c r="I296" i="3"/>
  <c r="I288" i="3"/>
  <c r="G279" i="3"/>
  <c r="G261" i="3"/>
  <c r="I270" i="3"/>
  <c r="C261" i="3"/>
  <c r="I262" i="3"/>
  <c r="E261" i="3"/>
  <c r="G252" i="3"/>
  <c r="I260" i="3"/>
  <c r="I256" i="3"/>
  <c r="I253" i="3"/>
  <c r="E252" i="3"/>
  <c r="I250" i="3"/>
  <c r="E249" i="3"/>
  <c r="I248" i="3"/>
  <c r="C279" i="3"/>
  <c r="I300" i="3"/>
  <c r="I293" i="3"/>
  <c r="I286" i="3"/>
  <c r="G299" i="3"/>
  <c r="I302" i="3"/>
  <c r="I295" i="3"/>
  <c r="E291" i="3"/>
  <c r="E284" i="3"/>
  <c r="I280" i="3"/>
  <c r="C291" i="3"/>
  <c r="G303" i="3"/>
  <c r="I290" i="3"/>
  <c r="I283" i="3"/>
  <c r="I244" i="3" l="1"/>
  <c r="I279" i="3"/>
  <c r="I249" i="3"/>
  <c r="C273" i="3"/>
  <c r="I291" i="3"/>
  <c r="I284" i="3"/>
  <c r="I261" i="3"/>
  <c r="G273" i="3"/>
  <c r="I252" i="3"/>
  <c r="E273" i="3"/>
  <c r="G306" i="3"/>
  <c r="H303" i="3" s="1"/>
  <c r="I299" i="3"/>
  <c r="E306" i="3"/>
  <c r="F291" i="3" s="1"/>
  <c r="C306" i="3"/>
  <c r="D279" i="3" s="1"/>
  <c r="I273" i="3" l="1"/>
  <c r="D291" i="3"/>
  <c r="H299" i="3"/>
  <c r="F287" i="3"/>
  <c r="F294" i="3"/>
  <c r="F301" i="3"/>
  <c r="F285" i="3"/>
  <c r="F292" i="3"/>
  <c r="F298" i="3"/>
  <c r="F282" i="3"/>
  <c r="F289" i="3"/>
  <c r="F297" i="3"/>
  <c r="F279" i="3"/>
  <c r="F299" i="3"/>
  <c r="F305" i="3"/>
  <c r="F288" i="3"/>
  <c r="F296" i="3"/>
  <c r="F304" i="3"/>
  <c r="F295" i="3"/>
  <c r="F286" i="3"/>
  <c r="F293" i="3"/>
  <c r="F281" i="3"/>
  <c r="F283" i="3"/>
  <c r="F300" i="3"/>
  <c r="F280" i="3"/>
  <c r="F290" i="3"/>
  <c r="F302" i="3"/>
  <c r="F303" i="3"/>
  <c r="F284" i="3"/>
  <c r="D285" i="3"/>
  <c r="D292" i="3"/>
  <c r="D305" i="3"/>
  <c r="D297" i="3"/>
  <c r="D283" i="3"/>
  <c r="D290" i="3"/>
  <c r="D282" i="3"/>
  <c r="D289" i="3"/>
  <c r="D295" i="3"/>
  <c r="D280" i="3"/>
  <c r="D302" i="3"/>
  <c r="D287" i="3"/>
  <c r="D303" i="3"/>
  <c r="D300" i="3"/>
  <c r="D304" i="3"/>
  <c r="D286" i="3"/>
  <c r="D296" i="3"/>
  <c r="D301" i="3"/>
  <c r="D299" i="3"/>
  <c r="D298" i="3"/>
  <c r="D281" i="3"/>
  <c r="D288" i="3"/>
  <c r="D293" i="3"/>
  <c r="D284" i="3"/>
  <c r="D294" i="3"/>
  <c r="H281" i="3"/>
  <c r="H288" i="3"/>
  <c r="H296" i="3"/>
  <c r="H293" i="3"/>
  <c r="H300" i="3"/>
  <c r="I306" i="3"/>
  <c r="H287" i="3"/>
  <c r="H294" i="3"/>
  <c r="H301" i="3"/>
  <c r="H286" i="3"/>
  <c r="H298" i="3"/>
  <c r="H284" i="3"/>
  <c r="H290" i="3"/>
  <c r="H302" i="3"/>
  <c r="H291" i="3"/>
  <c r="H283" i="3"/>
  <c r="H285" i="3"/>
  <c r="H305" i="3"/>
  <c r="H282" i="3"/>
  <c r="H292" i="3"/>
  <c r="H304" i="3"/>
  <c r="H280" i="3"/>
  <c r="H295" i="3"/>
  <c r="H289" i="3"/>
  <c r="H297" i="3"/>
  <c r="H279" i="3"/>
  <c r="D306" i="3" l="1"/>
  <c r="H306" i="3"/>
  <c r="F306" i="3"/>
  <c r="C164" i="3" l="1"/>
  <c r="G184" i="3" l="1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G183" i="3"/>
  <c r="E183" i="3"/>
  <c r="C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183" i="3"/>
  <c r="G176" i="3"/>
  <c r="G175" i="3"/>
  <c r="G174" i="3"/>
  <c r="E176" i="3"/>
  <c r="E175" i="3"/>
  <c r="E174" i="3"/>
  <c r="C176" i="3"/>
  <c r="C175" i="3"/>
  <c r="C174" i="3"/>
  <c r="G157" i="3"/>
  <c r="G158" i="3"/>
  <c r="E157" i="3"/>
  <c r="E158" i="3"/>
  <c r="C157" i="3"/>
  <c r="C158" i="3"/>
  <c r="G156" i="3"/>
  <c r="E156" i="3"/>
  <c r="C156" i="3"/>
  <c r="G150" i="3"/>
  <c r="E150" i="3"/>
  <c r="C150" i="3"/>
  <c r="G149" i="3"/>
  <c r="E149" i="3"/>
  <c r="C149" i="3"/>
  <c r="B150" i="3"/>
  <c r="B149" i="3"/>
  <c r="G140" i="3"/>
  <c r="G141" i="3"/>
  <c r="G142" i="3"/>
  <c r="G143" i="3"/>
  <c r="E140" i="3"/>
  <c r="E141" i="3"/>
  <c r="E142" i="3"/>
  <c r="E143" i="3"/>
  <c r="C140" i="3"/>
  <c r="C141" i="3"/>
  <c r="C142" i="3"/>
  <c r="C143" i="3"/>
  <c r="G139" i="3"/>
  <c r="E139" i="3"/>
  <c r="C139" i="3"/>
  <c r="B140" i="3"/>
  <c r="B141" i="3"/>
  <c r="B142" i="3"/>
  <c r="B143" i="3"/>
  <c r="B139" i="3"/>
  <c r="G53" i="3"/>
  <c r="G134" i="3" s="1"/>
  <c r="E53" i="3"/>
  <c r="E134" i="3" s="1"/>
  <c r="C53" i="3"/>
  <c r="C134" i="3" s="1"/>
  <c r="A2" i="20"/>
  <c r="B53" i="3" s="1"/>
  <c r="G46" i="3"/>
  <c r="E46" i="3"/>
  <c r="C46" i="3"/>
  <c r="G45" i="3"/>
  <c r="E45" i="3"/>
  <c r="C45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G24" i="3"/>
  <c r="E24" i="3"/>
  <c r="C24" i="3"/>
  <c r="B37" i="3"/>
  <c r="B38" i="3"/>
  <c r="B25" i="3"/>
  <c r="B26" i="3"/>
  <c r="B27" i="3"/>
  <c r="B28" i="3"/>
  <c r="B29" i="3"/>
  <c r="B30" i="3"/>
  <c r="B31" i="3"/>
  <c r="B32" i="3"/>
  <c r="B33" i="3"/>
  <c r="B34" i="3"/>
  <c r="B35" i="3"/>
  <c r="B36" i="3"/>
  <c r="B24" i="3"/>
  <c r="H74" i="3" l="1"/>
  <c r="H93" i="3"/>
  <c r="H84" i="3"/>
  <c r="H105" i="3"/>
  <c r="H75" i="3"/>
  <c r="H125" i="3"/>
  <c r="H70" i="3"/>
  <c r="H101" i="3"/>
  <c r="H128" i="3"/>
  <c r="H77" i="3"/>
  <c r="H62" i="3"/>
  <c r="H114" i="3"/>
  <c r="H67" i="3"/>
  <c r="H66" i="3"/>
  <c r="H127" i="3"/>
  <c r="H61" i="3"/>
  <c r="H103" i="3"/>
  <c r="H121" i="3"/>
  <c r="H56" i="3"/>
  <c r="H122" i="3"/>
  <c r="H69" i="3"/>
  <c r="H98" i="3"/>
  <c r="H113" i="3"/>
  <c r="H117" i="3"/>
  <c r="H87" i="3"/>
  <c r="H83" i="3"/>
  <c r="H116" i="3"/>
  <c r="H90" i="3"/>
  <c r="H73" i="3"/>
  <c r="H104" i="3"/>
  <c r="H80" i="3"/>
  <c r="H79" i="3"/>
  <c r="H120" i="3"/>
  <c r="H55" i="3"/>
  <c r="H108" i="3"/>
  <c r="H119" i="3"/>
  <c r="H64" i="3"/>
  <c r="H118" i="3"/>
  <c r="H89" i="3"/>
  <c r="H68" i="3"/>
  <c r="H65" i="3"/>
  <c r="H106" i="3"/>
  <c r="H95" i="3"/>
  <c r="H110" i="3"/>
  <c r="H97" i="3"/>
  <c r="H124" i="3"/>
  <c r="H96" i="3"/>
  <c r="H129" i="3"/>
  <c r="H58" i="3"/>
  <c r="H100" i="3"/>
  <c r="H92" i="3"/>
  <c r="H112" i="3"/>
  <c r="H76" i="3"/>
  <c r="H115" i="3"/>
  <c r="H86" i="3"/>
  <c r="H109" i="3"/>
  <c r="H126" i="3"/>
  <c r="H102" i="3"/>
  <c r="H78" i="3"/>
  <c r="H94" i="3"/>
  <c r="H54" i="3"/>
  <c r="H107" i="3"/>
  <c r="H91" i="3"/>
  <c r="H72" i="3"/>
  <c r="H60" i="3"/>
  <c r="H82" i="3"/>
  <c r="H57" i="3"/>
  <c r="H59" i="3"/>
  <c r="H123" i="3"/>
  <c r="H81" i="3"/>
  <c r="H99" i="3"/>
  <c r="H71" i="3"/>
  <c r="H63" i="3"/>
  <c r="H88" i="3"/>
  <c r="H111" i="3"/>
  <c r="H85" i="3"/>
  <c r="D66" i="3"/>
  <c r="D113" i="3"/>
  <c r="D119" i="3"/>
  <c r="D84" i="3"/>
  <c r="D62" i="3"/>
  <c r="D75" i="3"/>
  <c r="D71" i="3"/>
  <c r="D120" i="3"/>
  <c r="D126" i="3"/>
  <c r="D107" i="3"/>
  <c r="D108" i="3"/>
  <c r="D87" i="3"/>
  <c r="D72" i="3"/>
  <c r="D54" i="3"/>
  <c r="D82" i="3"/>
  <c r="D83" i="3"/>
  <c r="D65" i="3"/>
  <c r="D59" i="3"/>
  <c r="D106" i="3"/>
  <c r="D114" i="3"/>
  <c r="D105" i="3"/>
  <c r="D58" i="3"/>
  <c r="D90" i="3"/>
  <c r="D81" i="3"/>
  <c r="D124" i="3"/>
  <c r="D80" i="3"/>
  <c r="D95" i="3"/>
  <c r="D110" i="3"/>
  <c r="D127" i="3"/>
  <c r="D103" i="3"/>
  <c r="D94" i="3"/>
  <c r="D70" i="3"/>
  <c r="D129" i="3"/>
  <c r="D79" i="3"/>
  <c r="D76" i="3"/>
  <c r="D56" i="3"/>
  <c r="D118" i="3"/>
  <c r="D104" i="3"/>
  <c r="D55" i="3"/>
  <c r="D102" i="3"/>
  <c r="D78" i="3"/>
  <c r="D99" i="3"/>
  <c r="D74" i="3"/>
  <c r="D117" i="3"/>
  <c r="D69" i="3"/>
  <c r="D121" i="3"/>
  <c r="D122" i="3"/>
  <c r="D64" i="3"/>
  <c r="D63" i="3"/>
  <c r="D61" i="3"/>
  <c r="D125" i="3"/>
  <c r="D86" i="3"/>
  <c r="D77" i="3"/>
  <c r="D115" i="3"/>
  <c r="D85" i="3"/>
  <c r="D91" i="3"/>
  <c r="D67" i="3"/>
  <c r="D111" i="3"/>
  <c r="D89" i="3"/>
  <c r="D57" i="3"/>
  <c r="D128" i="3"/>
  <c r="D73" i="3"/>
  <c r="D112" i="3"/>
  <c r="D100" i="3"/>
  <c r="D123" i="3"/>
  <c r="D60" i="3"/>
  <c r="D97" i="3"/>
  <c r="D93" i="3"/>
  <c r="D101" i="3"/>
  <c r="D109" i="3"/>
  <c r="D88" i="3"/>
  <c r="D116" i="3"/>
  <c r="D92" i="3"/>
  <c r="D98" i="3"/>
  <c r="D68" i="3"/>
  <c r="D96" i="3"/>
  <c r="F70" i="3"/>
  <c r="F115" i="3"/>
  <c r="F60" i="3"/>
  <c r="F114" i="3"/>
  <c r="F113" i="3"/>
  <c r="F117" i="3"/>
  <c r="F123" i="3"/>
  <c r="F112" i="3"/>
  <c r="F65" i="3"/>
  <c r="F99" i="3"/>
  <c r="F124" i="3"/>
  <c r="F93" i="3"/>
  <c r="F116" i="3"/>
  <c r="F87" i="3"/>
  <c r="F75" i="3"/>
  <c r="F76" i="3"/>
  <c r="F92" i="3"/>
  <c r="F108" i="3"/>
  <c r="F118" i="3"/>
  <c r="F91" i="3"/>
  <c r="F62" i="3"/>
  <c r="F83" i="3"/>
  <c r="F84" i="3"/>
  <c r="F106" i="3"/>
  <c r="F63" i="3"/>
  <c r="F103" i="3"/>
  <c r="F69" i="3"/>
  <c r="F79" i="3"/>
  <c r="F129" i="3"/>
  <c r="F86" i="3"/>
  <c r="F110" i="3"/>
  <c r="F64" i="3"/>
  <c r="F94" i="3"/>
  <c r="F88" i="3"/>
  <c r="F85" i="3"/>
  <c r="F109" i="3"/>
  <c r="F61" i="3"/>
  <c r="F57" i="3"/>
  <c r="F126" i="3"/>
  <c r="F107" i="3"/>
  <c r="F90" i="3"/>
  <c r="F122" i="3"/>
  <c r="F68" i="3"/>
  <c r="F81" i="3"/>
  <c r="F97" i="3"/>
  <c r="F59" i="3"/>
  <c r="F101" i="3"/>
  <c r="F98" i="3"/>
  <c r="F54" i="3"/>
  <c r="F74" i="3"/>
  <c r="F125" i="3"/>
  <c r="F121" i="3"/>
  <c r="F128" i="3"/>
  <c r="F127" i="3"/>
  <c r="F89" i="3"/>
  <c r="F119" i="3"/>
  <c r="F102" i="3"/>
  <c r="F111" i="3"/>
  <c r="F71" i="3"/>
  <c r="F67" i="3"/>
  <c r="F100" i="3"/>
  <c r="F82" i="3"/>
  <c r="F58" i="3"/>
  <c r="F105" i="3"/>
  <c r="F80" i="3"/>
  <c r="F104" i="3"/>
  <c r="F78" i="3"/>
  <c r="F55" i="3"/>
  <c r="F72" i="3"/>
  <c r="F95" i="3"/>
  <c r="F77" i="3"/>
  <c r="F73" i="3"/>
  <c r="F66" i="3"/>
  <c r="F120" i="3"/>
  <c r="F96" i="3"/>
  <c r="F56" i="3"/>
  <c r="D261" i="3"/>
  <c r="D250" i="3"/>
  <c r="D259" i="3"/>
  <c r="D257" i="3"/>
  <c r="D255" i="3"/>
  <c r="D253" i="3"/>
  <c r="D272" i="3"/>
  <c r="D270" i="3"/>
  <c r="D268" i="3"/>
  <c r="D266" i="3"/>
  <c r="D264" i="3"/>
  <c r="D262" i="3"/>
  <c r="D248" i="3"/>
  <c r="D246" i="3"/>
  <c r="D258" i="3"/>
  <c r="D256" i="3"/>
  <c r="D244" i="3"/>
  <c r="D251" i="3"/>
  <c r="D260" i="3"/>
  <c r="D254" i="3"/>
  <c r="D271" i="3"/>
  <c r="D269" i="3"/>
  <c r="D267" i="3"/>
  <c r="D265" i="3"/>
  <c r="D263" i="3"/>
  <c r="D252" i="3"/>
  <c r="D247" i="3"/>
  <c r="D245" i="3"/>
  <c r="D249" i="3"/>
  <c r="F259" i="3"/>
  <c r="F257" i="3"/>
  <c r="F255" i="3"/>
  <c r="F253" i="3"/>
  <c r="F272" i="3"/>
  <c r="F270" i="3"/>
  <c r="F268" i="3"/>
  <c r="F266" i="3"/>
  <c r="F264" i="3"/>
  <c r="F262" i="3"/>
  <c r="F248" i="3"/>
  <c r="F246" i="3"/>
  <c r="F251" i="3"/>
  <c r="F244" i="3"/>
  <c r="F271" i="3"/>
  <c r="F269" i="3"/>
  <c r="F267" i="3"/>
  <c r="F263" i="3"/>
  <c r="F252" i="3"/>
  <c r="F260" i="3"/>
  <c r="F258" i="3"/>
  <c r="F256" i="3"/>
  <c r="F254" i="3"/>
  <c r="F265" i="3"/>
  <c r="F247" i="3"/>
  <c r="F245" i="3"/>
  <c r="F250" i="3"/>
  <c r="F249" i="3"/>
  <c r="F261" i="3"/>
  <c r="H272" i="3"/>
  <c r="H270" i="3"/>
  <c r="H268" i="3"/>
  <c r="H266" i="3"/>
  <c r="H264" i="3"/>
  <c r="H262" i="3"/>
  <c r="H248" i="3"/>
  <c r="H246" i="3"/>
  <c r="H251" i="3"/>
  <c r="H249" i="3"/>
  <c r="H260" i="3"/>
  <c r="H258" i="3"/>
  <c r="H256" i="3"/>
  <c r="H254" i="3"/>
  <c r="H252" i="3"/>
  <c r="H247" i="3"/>
  <c r="H271" i="3"/>
  <c r="H269" i="3"/>
  <c r="H267" i="3"/>
  <c r="H265" i="3"/>
  <c r="H263" i="3"/>
  <c r="H245" i="3"/>
  <c r="H250" i="3"/>
  <c r="H259" i="3"/>
  <c r="H257" i="3"/>
  <c r="H255" i="3"/>
  <c r="H253" i="3"/>
  <c r="H261" i="3"/>
  <c r="H244" i="3"/>
  <c r="I27" i="3"/>
  <c r="I25" i="3"/>
  <c r="I37" i="3"/>
  <c r="I35" i="3"/>
  <c r="G39" i="3"/>
  <c r="E39" i="3"/>
  <c r="F25" i="3" s="1"/>
  <c r="I34" i="3"/>
  <c r="C39" i="3"/>
  <c r="D26" i="3" s="1"/>
  <c r="I33" i="3"/>
  <c r="I31" i="3"/>
  <c r="I30" i="3"/>
  <c r="I38" i="3"/>
  <c r="I29" i="3"/>
  <c r="I36" i="3"/>
  <c r="I26" i="3"/>
  <c r="I16" i="3"/>
  <c r="I17" i="3"/>
  <c r="H27" i="3" l="1"/>
  <c r="H273" i="3"/>
  <c r="F273" i="3"/>
  <c r="D273" i="3"/>
  <c r="H33" i="3"/>
  <c r="H35" i="3"/>
  <c r="H37" i="3"/>
  <c r="H34" i="3"/>
  <c r="H30" i="3"/>
  <c r="H31" i="3"/>
  <c r="H28" i="3"/>
  <c r="H29" i="3"/>
  <c r="H26" i="3"/>
  <c r="H32" i="3"/>
  <c r="H25" i="3"/>
  <c r="D35" i="3"/>
  <c r="H36" i="3"/>
  <c r="D27" i="3"/>
  <c r="H38" i="3"/>
  <c r="F29" i="3"/>
  <c r="F33" i="3"/>
  <c r="F30" i="3"/>
  <c r="F38" i="3"/>
  <c r="F28" i="3"/>
  <c r="F37" i="3"/>
  <c r="F34" i="3"/>
  <c r="F26" i="3"/>
  <c r="F31" i="3"/>
  <c r="D37" i="3"/>
  <c r="F36" i="3"/>
  <c r="F27" i="3"/>
  <c r="F32" i="3"/>
  <c r="F35" i="3"/>
  <c r="D34" i="3"/>
  <c r="D25" i="3"/>
  <c r="D33" i="3"/>
  <c r="D31" i="3"/>
  <c r="D30" i="3"/>
  <c r="D32" i="3"/>
  <c r="D29" i="3"/>
  <c r="D38" i="3"/>
  <c r="D28" i="3"/>
  <c r="D36" i="3"/>
  <c r="G208" i="3" l="1"/>
  <c r="H202" i="3" s="1"/>
  <c r="E168" i="3"/>
  <c r="C168" i="3"/>
  <c r="C177" i="3"/>
  <c r="H187" i="3" l="1"/>
  <c r="H195" i="3"/>
  <c r="H203" i="3"/>
  <c r="H188" i="3"/>
  <c r="H196" i="3"/>
  <c r="H204" i="3"/>
  <c r="H189" i="3"/>
  <c r="H197" i="3"/>
  <c r="H205" i="3"/>
  <c r="H198" i="3"/>
  <c r="H183" i="3"/>
  <c r="H199" i="3"/>
  <c r="H207" i="3"/>
  <c r="H206" i="3"/>
  <c r="H191" i="3"/>
  <c r="H184" i="3"/>
  <c r="H192" i="3"/>
  <c r="H200" i="3"/>
  <c r="H185" i="3"/>
  <c r="H193" i="3"/>
  <c r="H201" i="3"/>
  <c r="H190" i="3"/>
  <c r="H186" i="3"/>
  <c r="H194" i="3"/>
  <c r="H208" i="3" l="1"/>
  <c r="E18" i="3"/>
  <c r="C18" i="3"/>
  <c r="F16" i="3" l="1"/>
  <c r="F17" i="3"/>
  <c r="H16" i="3"/>
  <c r="H17" i="3"/>
  <c r="D16" i="3"/>
  <c r="D17" i="3"/>
  <c r="I18" i="3"/>
  <c r="F18" i="3" l="1"/>
  <c r="D18" i="3"/>
  <c r="H18" i="3"/>
  <c r="I235" i="3"/>
  <c r="I223" i="3" l="1"/>
  <c r="I233" i="3"/>
  <c r="F167" i="3"/>
  <c r="D176" i="3"/>
  <c r="I200" i="3"/>
  <c r="I188" i="3"/>
  <c r="I197" i="3"/>
  <c r="I234" i="3"/>
  <c r="I236" i="3"/>
  <c r="C239" i="3"/>
  <c r="D229" i="3" s="1"/>
  <c r="I224" i="3"/>
  <c r="C208" i="3"/>
  <c r="D198" i="3" s="1"/>
  <c r="I198" i="3"/>
  <c r="I186" i="3"/>
  <c r="I221" i="3"/>
  <c r="I185" i="3"/>
  <c r="I232" i="3"/>
  <c r="I220" i="3"/>
  <c r="D166" i="3"/>
  <c r="I156" i="3"/>
  <c r="I228" i="3"/>
  <c r="I216" i="3"/>
  <c r="I204" i="3"/>
  <c r="I201" i="3"/>
  <c r="I189" i="3"/>
  <c r="I202" i="3"/>
  <c r="I190" i="3"/>
  <c r="I230" i="3"/>
  <c r="I218" i="3"/>
  <c r="I229" i="3"/>
  <c r="I217" i="3"/>
  <c r="I199" i="3"/>
  <c r="I187" i="3"/>
  <c r="I214" i="3"/>
  <c r="I227" i="3"/>
  <c r="I215" i="3"/>
  <c r="I226" i="3"/>
  <c r="I164" i="3"/>
  <c r="I183" i="3"/>
  <c r="I196" i="3"/>
  <c r="I184" i="3"/>
  <c r="E177" i="3"/>
  <c r="I207" i="3"/>
  <c r="I195" i="3"/>
  <c r="I238" i="3"/>
  <c r="E239" i="3"/>
  <c r="F216" i="3" s="1"/>
  <c r="I192" i="3"/>
  <c r="I222" i="3"/>
  <c r="I176" i="3"/>
  <c r="I203" i="3"/>
  <c r="I191" i="3"/>
  <c r="I231" i="3"/>
  <c r="I219" i="3"/>
  <c r="I206" i="3"/>
  <c r="I194" i="3"/>
  <c r="I237" i="3"/>
  <c r="I225" i="3"/>
  <c r="E159" i="3"/>
  <c r="F156" i="3" s="1"/>
  <c r="I174" i="3"/>
  <c r="I205" i="3"/>
  <c r="I193" i="3"/>
  <c r="E208" i="3"/>
  <c r="F183" i="3" s="1"/>
  <c r="G168" i="3"/>
  <c r="H165" i="3" s="1"/>
  <c r="G239" i="3"/>
  <c r="H217" i="3" s="1"/>
  <c r="C159" i="3"/>
  <c r="D156" i="3" s="1"/>
  <c r="G177" i="3"/>
  <c r="I175" i="3"/>
  <c r="G159" i="3"/>
  <c r="H156" i="3" s="1"/>
  <c r="I158" i="3"/>
  <c r="I157" i="3"/>
  <c r="F175" i="3" l="1"/>
  <c r="F166" i="3"/>
  <c r="I141" i="3"/>
  <c r="F164" i="3"/>
  <c r="F165" i="3"/>
  <c r="D175" i="3"/>
  <c r="D174" i="3"/>
  <c r="D238" i="3"/>
  <c r="D227" i="3"/>
  <c r="D218" i="3"/>
  <c r="D231" i="3"/>
  <c r="D216" i="3"/>
  <c r="D219" i="3"/>
  <c r="D225" i="3"/>
  <c r="D206" i="3"/>
  <c r="F189" i="3"/>
  <c r="F201" i="3"/>
  <c r="D185" i="3"/>
  <c r="D187" i="3"/>
  <c r="D183" i="3"/>
  <c r="D228" i="3"/>
  <c r="D237" i="3"/>
  <c r="D223" i="3"/>
  <c r="F232" i="3"/>
  <c r="D235" i="3"/>
  <c r="D222" i="3"/>
  <c r="D234" i="3"/>
  <c r="D226" i="3"/>
  <c r="D214" i="3"/>
  <c r="D230" i="3"/>
  <c r="D215" i="3"/>
  <c r="D224" i="3"/>
  <c r="D220" i="3"/>
  <c r="F220" i="3"/>
  <c r="D221" i="3"/>
  <c r="D236" i="3"/>
  <c r="D232" i="3"/>
  <c r="D233" i="3"/>
  <c r="D217" i="3"/>
  <c r="H218" i="3"/>
  <c r="I140" i="3"/>
  <c r="F218" i="3"/>
  <c r="F226" i="3"/>
  <c r="D164" i="3"/>
  <c r="D165" i="3"/>
  <c r="F196" i="3"/>
  <c r="F228" i="3"/>
  <c r="D167" i="3"/>
  <c r="F176" i="3"/>
  <c r="F224" i="3"/>
  <c r="I53" i="3"/>
  <c r="F174" i="3"/>
  <c r="F222" i="3"/>
  <c r="D202" i="3"/>
  <c r="D186" i="3"/>
  <c r="D197" i="3"/>
  <c r="D189" i="3"/>
  <c r="D193" i="3"/>
  <c r="D207" i="3"/>
  <c r="D188" i="3"/>
  <c r="I139" i="3"/>
  <c r="F219" i="3"/>
  <c r="D201" i="3"/>
  <c r="D191" i="3"/>
  <c r="D205" i="3"/>
  <c r="D200" i="3"/>
  <c r="I143" i="3"/>
  <c r="D190" i="3"/>
  <c r="F231" i="3"/>
  <c r="D203" i="3"/>
  <c r="D196" i="3"/>
  <c r="D204" i="3"/>
  <c r="D199" i="3"/>
  <c r="F215" i="3"/>
  <c r="D195" i="3"/>
  <c r="F214" i="3"/>
  <c r="D194" i="3"/>
  <c r="F227" i="3"/>
  <c r="D192" i="3"/>
  <c r="F221" i="3"/>
  <c r="F230" i="3"/>
  <c r="F185" i="3"/>
  <c r="D184" i="3"/>
  <c r="F217" i="3"/>
  <c r="H230" i="3"/>
  <c r="D157" i="3"/>
  <c r="F229" i="3"/>
  <c r="G144" i="3"/>
  <c r="H238" i="3"/>
  <c r="H221" i="3"/>
  <c r="F233" i="3"/>
  <c r="I159" i="3"/>
  <c r="F236" i="3"/>
  <c r="F237" i="3"/>
  <c r="D158" i="3"/>
  <c r="F235" i="3"/>
  <c r="F194" i="3"/>
  <c r="I177" i="3"/>
  <c r="F223" i="3"/>
  <c r="F225" i="3"/>
  <c r="F158" i="3"/>
  <c r="F234" i="3"/>
  <c r="F184" i="3"/>
  <c r="F238" i="3"/>
  <c r="I239" i="3"/>
  <c r="H215" i="3"/>
  <c r="H231" i="3"/>
  <c r="H232" i="3"/>
  <c r="H219" i="3"/>
  <c r="H222" i="3"/>
  <c r="H234" i="3"/>
  <c r="H220" i="3"/>
  <c r="H223" i="3"/>
  <c r="H235" i="3"/>
  <c r="H224" i="3"/>
  <c r="H236" i="3"/>
  <c r="H227" i="3"/>
  <c r="H214" i="3"/>
  <c r="H216" i="3"/>
  <c r="I142" i="3"/>
  <c r="H233" i="3"/>
  <c r="F197" i="3"/>
  <c r="I208" i="3"/>
  <c r="H225" i="3"/>
  <c r="H229" i="3"/>
  <c r="F202" i="3"/>
  <c r="H237" i="3"/>
  <c r="I168" i="3"/>
  <c r="H167" i="3"/>
  <c r="H166" i="3"/>
  <c r="F192" i="3"/>
  <c r="C144" i="3"/>
  <c r="F206" i="3"/>
  <c r="E144" i="3"/>
  <c r="F200" i="3"/>
  <c r="F195" i="3"/>
  <c r="F199" i="3"/>
  <c r="F188" i="3"/>
  <c r="F187" i="3"/>
  <c r="F191" i="3"/>
  <c r="F203" i="3"/>
  <c r="F207" i="3"/>
  <c r="F190" i="3"/>
  <c r="F193" i="3"/>
  <c r="H228" i="3"/>
  <c r="F157" i="3"/>
  <c r="F204" i="3"/>
  <c r="F205" i="3"/>
  <c r="F186" i="3"/>
  <c r="H226" i="3"/>
  <c r="H164" i="3"/>
  <c r="F198" i="3"/>
  <c r="H176" i="3"/>
  <c r="H174" i="3"/>
  <c r="H175" i="3"/>
  <c r="H158" i="3"/>
  <c r="H157" i="3"/>
  <c r="I46" i="3"/>
  <c r="E47" i="3"/>
  <c r="F45" i="3" s="1"/>
  <c r="I45" i="3"/>
  <c r="C47" i="3"/>
  <c r="D46" i="3" s="1"/>
  <c r="G47" i="3"/>
  <c r="D140" i="3" l="1"/>
  <c r="D143" i="3"/>
  <c r="D142" i="3"/>
  <c r="D141" i="3"/>
  <c r="H140" i="3"/>
  <c r="H143" i="3"/>
  <c r="H142" i="3"/>
  <c r="H141" i="3"/>
  <c r="H139" i="3"/>
  <c r="F139" i="3"/>
  <c r="F141" i="3"/>
  <c r="F140" i="3"/>
  <c r="F143" i="3"/>
  <c r="F142" i="3"/>
  <c r="D159" i="3"/>
  <c r="H159" i="3"/>
  <c r="H168" i="3"/>
  <c r="D177" i="3"/>
  <c r="D168" i="3"/>
  <c r="F159" i="3"/>
  <c r="F208" i="3"/>
  <c r="D239" i="3"/>
  <c r="H239" i="3"/>
  <c r="D208" i="3"/>
  <c r="F168" i="3"/>
  <c r="F239" i="3"/>
  <c r="H177" i="3"/>
  <c r="F177" i="3"/>
  <c r="G151" i="3"/>
  <c r="H149" i="3" s="1"/>
  <c r="F46" i="3"/>
  <c r="F47" i="3" s="1"/>
  <c r="I144" i="3"/>
  <c r="I134" i="3"/>
  <c r="D139" i="3"/>
  <c r="I47" i="3"/>
  <c r="I150" i="3"/>
  <c r="D53" i="3"/>
  <c r="D134" i="3" s="1"/>
  <c r="F53" i="3"/>
  <c r="F134" i="3" s="1"/>
  <c r="H53" i="3"/>
  <c r="H134" i="3" s="1"/>
  <c r="I149" i="3"/>
  <c r="D45" i="3"/>
  <c r="D47" i="3" s="1"/>
  <c r="I24" i="3"/>
  <c r="C151" i="3"/>
  <c r="E151" i="3"/>
  <c r="F150" i="3" s="1"/>
  <c r="H46" i="3"/>
  <c r="H45" i="3"/>
  <c r="F24" i="3" l="1"/>
  <c r="F39" i="3" s="1"/>
  <c r="D150" i="3"/>
  <c r="F144" i="3"/>
  <c r="H144" i="3"/>
  <c r="D144" i="3"/>
  <c r="H47" i="3"/>
  <c r="H150" i="3"/>
  <c r="H151" i="3" s="1"/>
  <c r="D24" i="3"/>
  <c r="D39" i="3" s="1"/>
  <c r="F149" i="3"/>
  <c r="F151" i="3" s="1"/>
  <c r="D149" i="3"/>
  <c r="I39" i="3"/>
  <c r="H24" i="3"/>
  <c r="H39" i="3" s="1"/>
  <c r="I151" i="3"/>
  <c r="D151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sulta desde bdp_gpnna" type="1" refreshedVersion="8" background="1" saveData="1">
    <dbPr connection="DRIVER=SQL Server;SERVER=VWD-SRV015\SEG;UID=vchagua;Trusted_Connection=Yes;APP=Microsoft Office;WSID=CPU-6997;DATABASE=CALIDAD_GP_GPNNA" command="SELECT TMP_GASTO_CATEGORIA.CATEGORIA, TMP_GASTO_CATEGORIA.PIA_INF, TMP_GASTO_CATEGORIA.PIM_INF, TMP_GASTO_CATEGORIA.DEV_INF_x000d__x000a_FROM CALIDAD_GP_GPNNA.dbo.TMP_GASTO_CATEGORIA TMP_GASTO_CATEGORIA_x000d__x000a_ORDER BY TMP_GASTO_CATEGORIA.CATEGORIA"/>
  </connection>
  <connection id="2" xr16:uid="{00000000-0015-0000-FFFF-FFFF01000000}" name="Consulta desde bdp_gpnna1" type="1" refreshedVersion="8" background="1" saveData="1">
    <dbPr connection="DRIVER=SQL Server;SERVER=10.117.67.29\SEG;UID=vchagua;Trusted_Connection=Yes;APP=Microsoft Office;WSID=CPU-6997;DATABASE=CALIDAD_GP_GPNNA" command="SELECT TMP_GASTO_OBJ_PIA_PIM_DEV.objetivo4, TMP_GASTO_OBJ_PIA_PIM_DEV.PIA_INF, TMP_GASTO_OBJ_PIA_PIM_DEV.PIM_INF, TMP_GASTO_OBJ_PIA_PIM_DEV.DEV_INF_x000d__x000a_FROM CALIDAD_GP_GPNNA.dbo.TMP_GASTO_OBJ_PIA_PIM_DEV TMP_GASTO_OBJ_PIA_PIM_DEV_x000d__x000a_ORDER BY TMP_GASTO_OBJ_PIA_PIM_DEV.objetivo4"/>
  </connection>
  <connection id="3" xr16:uid="{00000000-0015-0000-FFFF-FFFF02000000}" name="Consulta desde bdp_gpnna10" type="1" refreshedVersion="8" background="1" saveData="1">
    <dbPr connection="DRIVER=SQL Server;SERVER=VWD-SRV015\SEG;UID=vchagua;Trusted_Connection=Yes;APP=Microsoft Office;WSID=CPU-6997;DATABASE=CALIDAD_GP_GPNNA" command="SELECT TMP_GASTO_REGIONAL.DES_DEPARTAMENTO, TMP_GASTO_REGIONAL.PIA_INF, TMP_GASTO_REGIONAL.PIM_INF, TMP_GASTO_REGIONAL.DEV_INF_x000d__x000a_FROM CALIDAD_GP_GPNNA.dbo.TMP_GASTO_REGIONAL TMP_GASTO_REGIONAL_x000d__x000a_ORDER BY TMP_GASTO_REGIONAL.DES_DEPARTAMENTO"/>
  </connection>
  <connection id="4" xr16:uid="{00000000-0015-0000-FFFF-FFFF03000000}" name="Consulta desde bdp_gpnna11" type="1" refreshedVersion="5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TMP_GASTO_xlinea.dato"/>
  </connection>
  <connection id="5" xr16:uid="{00000000-0015-0000-FFFF-FFFF04000000}" name="Consulta desde bdp_gpnna2" type="1" refreshedVersion="8" background="1" saveData="1">
    <dbPr connection="DRIVER=SQL Server;SERVER=VWD-SRV015\SEG;UID=vchagua;Trusted_Connection=Yes;APP=Microsoft Office;WSID=CPU-6997;DATABASE=CALIDAD_GP_GPNNA" command="SELECT TMP_GASTO_FUNCION.FUNCION, TMP_GASTO_FUNCION.DES_FUNCION, TMP_GASTO_FUNCION.PIA_INF, TMP_GASTO_FUNCION.PIM_INF, TMP_GASTO_FUNCION.DEV_INF_x000d__x000a_FROM CALIDAD_GP_GPNNA_x000d__x000a_.dbo.TMP_GASTO_FUNCION TMP_GASTO_FUNCION_x000d__x000a_ORDER BY TMP_GASTO_FUNCION.FUNCION"/>
  </connection>
  <connection id="6" xr16:uid="{00000000-0015-0000-FFFF-FFFF05000000}" name="Consulta desde bdp_gpnna3" type="1" refreshedVersion="8" background="1" saveData="1">
    <dbPr connection="DRIVER=SQL Server;SERVER=VWD-SRV015\SEG;UID=vchagua;Trusted_Connection=Yes;APP=Microsoft Office;WSID=CPU-6997;DATABASE=CALIDAD_GP_GPNNA" command="SELECT TMP_GASTO_CATEGORIA_PRESUPUESTAL.CAT_PPTAL, TMP_GASTO_CATEGORIA_PRESUPUESTAL.PIA_INF, TMP_GASTO_CATEGORIA_PRESUPUESTAL.PIM_INF, TMP_GASTO_CATEGORIA_PRESUPUESTAL.DEV_INF_x000d__x000a_FROM CALIDAD_GP_GPNNA.dbo.TMP_GASTO_CATEGORIA_PRESUPUESTAL TMP_GASTO_CATEGORIA_PRESUPUESTAL_x000d__x000a_ORDER BY TMP_GASTO_CATEGORIA_PRESUPUESTAL.CAT_PPTAL"/>
  </connection>
  <connection id="7" xr16:uid="{00000000-0015-0000-FFFF-FFFF06000000}" name="Consulta desde bdp_gpnna4" type="1" refreshedVersion="8" background="1" saveData="1">
    <dbPr connection="DRIVER=SQL Server;SERVER=VWD-SRV015\SEG;UID=vchagua;Trusted_Connection=Yes;APP=Microsoft Office;WSID=CPU-6997;DATABASE=CALIDAD_GP_GPNNA" command="SELECT TMP_GASTO_PROGRAMA.PROGRAMA_PPTO, TMP_GASTO_PROGRAMA.DES_PROGRAMA_PPTO, TMP_GASTO_PROGRAMA.PIA_INF, TMP_GASTO_PROGRAMA.PIM_INF, TMP_GASTO_PROGRAMA.DEV_INF_x000d__x000a_FROM CALIDAD_GP_GPNNA.dbo.TMP_GASTO_PROGRAMA TMP_GASTO_PROGRAMA_x000d__x000a_ORDER BY TMP_GASTO_PROGRAMA.PROGRAMA_PPTO"/>
  </connection>
  <connection id="8" xr16:uid="{00000000-0015-0000-FFFF-FFFF07000000}" name="Consulta desde bdp_gpnna5" type="1" refreshedVersion="8" background="1" saveData="1">
    <dbPr connection="DRIVER=SQL Server;SERVER=VWD-SRV015\SEG;UID=vchagua;Trusted_Connection=Yes;APP=Microsoft Office;WSID=CPU-6997;DATABASE=CALIDAD_GP_GPNNA" command="SELECT TMP_GASTO_XDEPARTAMENTO.DES_DEPARTAMENTO, TMP_GASTO_XDEPARTAMENTO.PIA_INF, TMP_GASTO_XDEPARTAMENTO.PIM_INF, TMP_GASTO_XDEPARTAMENTO.DEV_INF_x000d__x000a_FROM CALIDAD_GP_GPNNA.dbo.TMP_GASTO_XDEPARTAMENTO TMP_GASTO_XDEPARTAMENTO_x000d__x000a_ORDER BY TMP_GASTO_XDEPARTAMENTO.DES_DEPARTAMENTO"/>
  </connection>
  <connection id="9" xr16:uid="{00000000-0015-0000-FFFF-FFFF08000000}" name="Consulta desde bdp_gpnna6" type="1" refreshedVersion="8" background="1" saveData="1">
    <dbPr connection="DRIVER=SQL Server;SERVER=VWD-SRV015\SEG;UID=vchagua;Trusted_Connection=Yes;APP=Microsoft Office;WSID=CPU-6997;DATABASE=CALIDAD_GP_GPNNA" command="SELECT TMP_GASTO_FUENTE.FUENTE, TMP_GASTO_FUENTE.PIA_INF, TMP_GASTO_FUENTE.PIM_INF, TMP_GASTO_FUENTE.DEV_INF_x000d__x000a_FROM CALIDAD_GP_GPNNA.dbo.TMP_GASTO_FUENTE TMP_GASTO_FUENTE_x000d__x000a_ORDER BY TMP_GASTO_FUENTE.FUENTE"/>
  </connection>
  <connection id="10" xr16:uid="{00000000-0015-0000-FFFF-FFFF09000000}" name="Consulta desde bdp_gpnna7" type="1" refreshedVersion="8" background="1" saveData="1">
    <dbPr connection="DRIVER=SQL Server;SERVER=VWD-SRV015\SEG;UID=vchagua;Trusted_Connection=Yes;APP=Microsoft Office;WSID=CPU-6997;DATABASE=CALIDAD_GP_GPNNA" command="SELECT TMP_GASTO_X_CICLOS.CICLO, TMP_GASTO_X_CICLOS.PIA_INF, TMP_GASTO_X_CICLOS.PIM_INF, TMP_GASTO_X_CICLOS.DEV_INF_x000d__x000a_FROM CALIDAD_GP_GPNNA.dbo.TMP_GASTO_X_CICLOS TMP_GASTO_X_CICLOS"/>
  </connection>
  <connection id="11" xr16:uid="{00000000-0015-0000-FFFF-FFFF0A000000}" name="Consulta desde bdp_gpnna8" type="1" refreshedVersion="8" background="1" saveData="1">
    <dbPr connection="DRIVER=SQL Server;SERVER=VWD-SRV015\SEG;UID=vchagua;Trusted_Connection=Yes;APP=Microsoft Office;WSID=CPU-6997;DATABASE=CALIDAD_GP_GPNNA" command="SELECT TMP_GASTO_DERECHO.DERECHO, TMP_GASTO_DERECHO.PIA_INF, TMP_GASTO_DERECHO.PIM_INF, TMP_GASTO_DERECHO.DEV_INF_x000d__x000a_FROM CALIDAD_GP_GPNNA.dbo.TMP_GASTO_DERECHO TMP_GASTO_DERECHO_x000d__x000a_WHERE (TMP_GASTO_DERECHO.DERECHO&lt;&gt;0)_x000d__x000a_ORDER BY TMP_GASTO_DERECHO.DERECHO"/>
  </connection>
  <connection id="12" xr16:uid="{00000000-0015-0000-FFFF-FFFF0B000000}" name="Consulta desde bdp_gpnna9" type="1" refreshedVersion="8" background="1" saveData="1">
    <dbPr connection="DRIVER=SQL Server;SERVER=VWD-SRV015\SEG;UID=vchagua;Trusted_Connection=Yes;APP=Microsoft Office;WSID=CPU-6997;DATABASE=CALIDAD_GP_GPNNA" command="SELECT TMP_GASTO_NIVELGOB.DES_NIVEL_GOB, TMP_GASTO_NIVELGOB.PIA_INF, TMP_GASTO_NIVELGOB.PIM_INF, TMP_GASTO_NIVELGOB.DEV_INF_x000d__x000a_FROM CALIDAD_GP_GPNNA.dbo.TMP_GASTO_NIVELGOB TMP_GASTO_NIVELGOB_x000d__x000a_ORDER BY TMP_GASTO_NIVELGOB.DES_NIVEL_GOB"/>
  </connection>
  <connection id="13" xr16:uid="{00000000-0015-0000-FFFF-FFFF0C000000}" name="Consulta desde CALIDAD_GP_GPNNA" type="1" refreshedVersion="8" background="1" saveData="1">
    <dbPr connection="DRIVER=SQL Server;SERVER=VWD-SRV015\SEG;UID=vchagua;Trusted_Connection=Yes;APP=Microsoft Office;WSID=CPU-6997;DATABASE=CALIDAD_GP_GPNNA" command="SELECT TMP_TOTAL_GP.PIA_INF, TMP_TOTAL_GP.PIM_INF, TMP_TOTAL_GP.DEV_INF_x000d__x000a_FROM CALIDAD_GP_GPNNA.dbo.TMP_TOTAL_GP TMP_TOTAL_GP"/>
  </connection>
  <connection id="14" xr16:uid="{00000000-0015-0000-FFFF-FFFF0D000000}" name="Consulta desde CALIDAD_GP_GPNNA1" type="1" refreshedVersion="8" background="1" saveData="1">
    <dbPr connection="DRIVER=SQL Server;SERVER=VWD-SRV015\SEG;UID=vchagua;Trusted_Connection=Yes;APP=Microsoft Office;WSID=CPU-6997;DATABASE=CALIDAD_GP_GPNNA" command="SELECT TMP_TOTAL_DEUDA.PIA_INF, TMP_TOTAL_DEUDA.PIM_INF, TMP_TOTAL_DEUDA.DEV_INF_x000d__x000a_FROM CALIDAD_GP_GPNNA.dbo.TMP_TOTAL_DEUDA TMP_TOTAL_DEUDA"/>
  </connection>
  <connection id="15" xr16:uid="{00000000-0015-0000-FFFF-FFFF0E000000}" name="Consulta desde CALIDAD_GP_GPNNA2" type="1" refreshedVersion="8" background="1" saveData="1">
    <dbPr connection="DRIVER=SQL Server;SERVER=VWD-SRV015\SEG;UID=vchagua;Trusted_Connection=Yes;APP=Microsoft Office;WSID=CPU-6997;DATABASE=CALIDAD_GP_GPNNA" command="SELECT TMP_RESERVA_CONTINGENCIA.PIA_INF, TMP_RESERVA_CONTINGENCIA.PIM_INF, TMP_RESERVA_CONTINGENCIA.DEV_INF_x000d__x000a_FROM CALIDAD_GP_GPNNA.dbo.TMP_RESERVA_CONTINGENCIA TMP_RESERVA_CONTINGENCIA"/>
  </connection>
  <connection id="16" xr16:uid="{00000000-0015-0000-FFFF-FFFF0F000000}" name="Consulta desde CALIDAD_GP_GPNNA3" type="1" refreshedVersion="8" background="1" saveData="1">
    <dbPr connection="DRIVER=SQL Server;SERVER=VWD-SRV015\SEG;UID=vchagua;Trusted_Connection=Yes;APP=Microsoft Office;WSID=CPU-6997;DATABASE=CALIDAD_GP_GPNNA" command="SELECT TMP_PENSIONES.PIA_INF, TMP_PENSIONES.PIM_INF, TMP_PENSIONES.DEV_INF_x000d__x000a_FROM CALIDAD_GP_GPNNA.dbo.TMP_PENSIONES TMP_PENSIONES"/>
  </connection>
  <connection id="17" xr16:uid="{00000000-0015-0000-FFFF-FFFF10000000}" name="Consulta desde CALIDAD_GPNNA" type="1" refreshedVersion="8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convert(int,TMP_GASTO_xlinea.dato)"/>
  </connection>
  <connection id="18" xr16:uid="{00000000-0015-0000-FFFF-FFFF11000000}" name="gpnna_meta" type="1" refreshedVersion="8" background="1" saveData="1">
    <dbPr connection="DRIVER=SQL Server;SERVER=VWD-SRV015\SEG;UID=vchagua;Trusted_Connection=Yes;APP=Microsoft Office;WSID=CPU-6997;DATABASE=CALIDAD_GP_GPNNA" command="SELECT TMP_GASTO_xMETA.META, TMP_GASTO_xMETA.PIA_INF, TMP_GASTO_xMETA.PIM_INF, TMP_GASTO_xMETA.DEV_INF_x000d__x000a_FROM CALIDAD_GP_GPNNA.dbo.TMP_GASTO_xMETA"/>
  </connection>
</connections>
</file>

<file path=xl/sharedStrings.xml><?xml version="1.0" encoding="utf-8"?>
<sst xmlns="http://schemas.openxmlformats.org/spreadsheetml/2006/main" count="676" uniqueCount="428">
  <si>
    <t>PIA_INF</t>
  </si>
  <si>
    <t>PIM_INF</t>
  </si>
  <si>
    <t>DEV_INF</t>
  </si>
  <si>
    <t>SEGUIMIENTO DEL GASTO EN NIÑAS NIÑOS Y ADOLESCENTES (GPNNA)</t>
  </si>
  <si>
    <t>(Soles)</t>
  </si>
  <si>
    <t>CLASE DE GASTO</t>
  </si>
  <si>
    <t>PIA</t>
  </si>
  <si>
    <t>PIM</t>
  </si>
  <si>
    <t>DEV</t>
  </si>
  <si>
    <t>AVANCE (%)</t>
  </si>
  <si>
    <t>Total</t>
  </si>
  <si>
    <t>Part (%)</t>
  </si>
  <si>
    <t>Gasto específico</t>
  </si>
  <si>
    <t>Gasto no específico</t>
  </si>
  <si>
    <t>FUNCIÓN</t>
  </si>
  <si>
    <t>CATEGORÍA DE GASTO</t>
  </si>
  <si>
    <t>APNOP</t>
  </si>
  <si>
    <t>PP</t>
  </si>
  <si>
    <t>FUENTE</t>
  </si>
  <si>
    <t>TIPO DE TRANSACCIÓN</t>
  </si>
  <si>
    <t>CICLO DE VIDA</t>
  </si>
  <si>
    <t>Primera infancia: 0 a 5 años</t>
  </si>
  <si>
    <t>Niñez: 6 a 11 años</t>
  </si>
  <si>
    <t>Adolescencia: 12 a 17 años</t>
  </si>
  <si>
    <t>DERECHO</t>
  </si>
  <si>
    <t>Derecho al Pleno Desarrollo</t>
  </si>
  <si>
    <t>Derecho a la Participación</t>
  </si>
  <si>
    <t>Derecho a la Protección</t>
  </si>
  <si>
    <t>Derecho a la Supervivencia</t>
  </si>
  <si>
    <t>NIVEL DE GOBIERNO</t>
  </si>
  <si>
    <t>Gobierno Nacional</t>
  </si>
  <si>
    <t>Gobierno Regional</t>
  </si>
  <si>
    <t>Gobierno Local</t>
  </si>
  <si>
    <t>Resultado 1: Niñas niños y madres gestantes acceden a condiciones saludables y seguras de atención durante la gestación el parto y el periodo neonatal con respeto de su cultura priorizando zonas rurales y las comunidades nativas.</t>
  </si>
  <si>
    <t>Resultado 2: Niñas y niños menores de 5 años de edad alcanzan un estado adecuado de nutrición y salud.</t>
  </si>
  <si>
    <t>Resultado 3: Niñas y niños de 0 a 2 años de edad cuentan con cuidados atención integral y aprendizaje oportuno.</t>
  </si>
  <si>
    <t>Resultado 4: Niñas y niños de 3 a 5 años de edad acceden a Educación inicial de calidad oportuna intercultural inclusiva con cultura ambiental y libre de violencia.</t>
  </si>
  <si>
    <t>Resultado 5: Niñas y niños de 6 a 11 años de edad acceden y concluyen en la edad normativa una educación primaria de calidad intercultural inclusiva con cultura ambiental y libre de violencia.</t>
  </si>
  <si>
    <t>Resultado 6: Niñas niños y adolescentes se encuentran protegidos frente al trabajo infantil.</t>
  </si>
  <si>
    <t>Resultado 7: Las y los adolescentes acceden y concluyen en la edad normativa una educación secundaria de calidad intercultural inclusiva con cultura ambiental y libre de violencia.</t>
  </si>
  <si>
    <t>Resultado 8: Las y los adolescentes se encuentran protegidos frente al trabajo peligroso.</t>
  </si>
  <si>
    <t>Resultado 9: Las y los adolescentes postergan su maternidad y paternidad hasta alcanzar la edad adulta.</t>
  </si>
  <si>
    <t>Resultado 10: Las y los adolescentes disminuyen el consumo de drogas legales e ilegales.</t>
  </si>
  <si>
    <t>Resultado 11: Las y los adolescentes involucrados en conflictos con la ley penal disminuyen.</t>
  </si>
  <si>
    <t>Resultado 12: Se reducen la infección de VIH y SIDA en las y los adolescentes</t>
  </si>
  <si>
    <t>Resultado 13: Las y los adolescentes acceden a una atención de salud de calidad con pertinencia cultural.</t>
  </si>
  <si>
    <t>Resultado 14: Las y los adolescentes no son objeto de explotación sexual.</t>
  </si>
  <si>
    <t>Resultado 15: Niñas niños y adolescentes tienen asegurado el derecho al nombre y a la identidad de manera universal y oportuna.</t>
  </si>
  <si>
    <t>Resultado 16: Niñas niños y adolescentes con discapacidad acceden a servicios especializados de educación y salud.</t>
  </si>
  <si>
    <t>Resultado 17: Niñas niños y adolescentes están protegidos integralmente ante situaciones de trata (sexual laboral mendicidad).</t>
  </si>
  <si>
    <t>Resultado 18: Niñas niños y adolescentes participan en el ciclo de políticas públicas que les involucran o interesan.</t>
  </si>
  <si>
    <t>Resultado 19: Niñas niños y adolescentes  son menos vulnerables en situaciones de emergencia y desastre.</t>
  </si>
  <si>
    <t>Resultado 20: Se reduce el número de niñas niños y adolescentes  víctimas de violencia familiar y escolar.</t>
  </si>
  <si>
    <t>Resultado 21: Se reduce el número de niñas niños y adolescentes víctimas de violencia sexual.</t>
  </si>
  <si>
    <t>Resultado 22: Niñas niños y adolescentes  sin cuidados parentales se integran a una familia.</t>
  </si>
  <si>
    <t>Resultado 23: Niñas niños y adolescentes  no participan en conflictos internos.</t>
  </si>
  <si>
    <t>Resultado 24: Ninguna niña niño o adolescente fallecerá de Tuberculosis en el Perú.</t>
  </si>
  <si>
    <t>Resultado 25: Todas las niñas niños y adolescentes cuentan con un seguro de salud.</t>
  </si>
  <si>
    <t>FUNCION</t>
  </si>
  <si>
    <t>DES_FUNCION</t>
  </si>
  <si>
    <t>PLANEAMIENTO, GESTION Y RESERVA DE CONTINGENCIA</t>
  </si>
  <si>
    <t>CATEGORIA</t>
  </si>
  <si>
    <t>CAT_PPTAL</t>
  </si>
  <si>
    <t>PROGRAMA_PPTO</t>
  </si>
  <si>
    <t>DES_PROGRAMA_PPTO</t>
  </si>
  <si>
    <t>RECURSOS POR OPERACIONES OFICIALES DE CREDITO</t>
  </si>
  <si>
    <t>CICLO</t>
  </si>
  <si>
    <t>DES_NIVEL_GOB</t>
  </si>
  <si>
    <t>GOBIERNOS REGIONALES</t>
  </si>
  <si>
    <t>DES_DEPARTAMENTO</t>
  </si>
  <si>
    <t>META</t>
  </si>
  <si>
    <t>10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</si>
  <si>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</si>
  <si>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</si>
  <si>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</si>
  <si>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</si>
  <si>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</si>
  <si>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</si>
  <si>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</si>
  <si>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</si>
  <si>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</si>
  <si>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Gasto en niñas niños y adolescentes por objetivo prioritario y lineamiento de la PNMNNA</t>
  </si>
  <si>
    <t>OBJETIVO PRIORITARIO Y LINEAMIENTO</t>
  </si>
  <si>
    <t>Total PNMNNA</t>
  </si>
  <si>
    <t>OP1: Mejorar las condiciones de vida saludables de las niñas, niños y adolescentes.</t>
  </si>
  <si>
    <t>OP2: Fortalecer el desarrollo de la autonomía de las niñas, niños y adolescentes.</t>
  </si>
  <si>
    <t>OP3: Disminuir el riego de desprotección de las niñas, niños y adolescentes.</t>
  </si>
  <si>
    <t>OP4: Fortalecer la participación de las niñas, niños y adolescentes en los distintos espacios de decisión de su vida diaria.</t>
  </si>
  <si>
    <t>OP5: Optimizar la gobernanza vinculado al ejercicio de derechos las niñas, niños y adolescentes.</t>
  </si>
  <si>
    <t>L1. Garantizar la atención y tratamiento integral en salud, por curso de vida, para las gestantes, niñas, niños y adolescentes y sus familias, con énfasis en disminuir el embarazo en adolescentes.</t>
  </si>
  <si>
    <t>L2. Garantizar las condiciones de habitabilidad y adecuación del hogar y el acceso a agua y saneamiento de los hogares.</t>
  </si>
  <si>
    <t>L3. Garantizar la atención y tratamiento de la salud mental de las niñas, niños y adolescentes.</t>
  </si>
  <si>
    <t>L4. Propiciar el desarrollo de saberes, conocimientos y prácticas de autocuidado de la salud física, emocional y mental.</t>
  </si>
  <si>
    <t>L1. Incentivar el aprendizaje de habilidades cognitivas y socioemocionales en la primera infancia (0-5 años).</t>
  </si>
  <si>
    <t>L2. Incrementar el acceso y conclusión oportuna de las niñas, niños y adolescentes en una educación básica de calidad con pertinencia cultural, que garanticen el nivel satisfactorio en sus logros de aprendizaje.</t>
  </si>
  <si>
    <t>L3. Implementar mecanismos para la reinserción de las/os estudiantes, en el que se desarrolle sus competencias en la atención educativa de estudiantes con extra edad y atraso escolar.</t>
  </si>
  <si>
    <t>L4. Fortalecer las conductas y actitudes positivas para la valoración de su identidad y el establecimiento de relaciones saludables hacia una reducción de las conductas de riesgo conducentes al consumo de drogas en las niñas, niños y adolescentes.</t>
  </si>
  <si>
    <t>L5. Incrementar la práctica regular de la actividad física, recreación, deporte, juego y prácticas que promuevan la diversidad cultural, para una vida activa y saludable de las niñas, niños y adolescentes.</t>
  </si>
  <si>
    <t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</t>
  </si>
  <si>
    <t>L1. Mejorar las competencias parentales, fortaleciendo pautas de crianza positiva con enfoques de ciclo de vida, género, perspectiva de discapacidad e interculturalidad en las madres, padres y cuidadores.</t>
  </si>
  <si>
    <t>L2. Mejorar la capacidad de identificación, prevención y denuncia de las diferentes formas de violencia, en las niñas, niños y adolescentes.</t>
  </si>
  <si>
    <t>L3. Incrementar el conocimiento de la sexualidad orientados a prevenir la violencia sexual, en las niñas, niños y adolescentes.</t>
  </si>
  <si>
    <t>L4. Incrementar el acceso oportuno a servicios orientados a la atención, recuperación y reintegración de niñas, niños y adolescentes víctimas de violencia, trata y explotación sexual.</t>
  </si>
  <si>
    <t>L5. Incrementar el acceso a intervenciones orientadas a la erradicación del trabajo infantil y protección del adolescente que trabaja.</t>
  </si>
  <si>
    <t>L6. Incrementar la adopción de actitudes y prácticas de reconocimiento y valoración de la diversidad a fin de prevenir todo tipo de discriminación hacia las niñas, niños y adolescentes, en la ciudadanía.</t>
  </si>
  <si>
    <t>L7. Incrementar el acceso oportuno a servicios orientados a la prevención y atención del riesgo y desprotección familiar de niñas, niños y adolescentes.</t>
  </si>
  <si>
    <t>L1. Incrementar el acceso a espacios seguros y de socialización que permitan la promoción de la diversidad cultural, política y artística de las niñas, niños y adolescentes.</t>
  </si>
  <si>
    <t>L2. Mejorar el acceso y uso de tecnologías de información y comunicación de las niñas, niños y adolescentes.</t>
  </si>
  <si>
    <t>L3. Desarrollar capacidades que permitan la participación en la toma de decisiones en el entorno familiar y comunitario de las niñas, niños y adolescentes.</t>
  </si>
  <si>
    <t>L1. Fortalecer la articulación intergubernamental para garantizar el ejercicio de derechos de las niñas, niños y adolescentes, en los tres niveles de gobierno.</t>
  </si>
  <si>
    <t>L2. Desarrollar las capacidades y competencias para fortalecer el seguimiento, la evaluación y la mejora continua de las intervenciones dirigidas a las niñas, niños y adolescentes en las entidades de los tres niveles de gobierno.</t>
  </si>
  <si>
    <t>-</t>
  </si>
  <si>
    <t>REGIONAL</t>
  </si>
  <si>
    <t>lin</t>
  </si>
  <si>
    <t xml:space="preserve">L1. Fortalecer la articulación intergubernamental para garantizar el ejercicio de derechos de las niñas, niños y adolescentes, en los tres niveles de gobierno._x000D_
</t>
  </si>
  <si>
    <t xml:space="preserve">L1. Garantizar la atención y tratamiento integral en salud, por curso de vida, para las gestantes, niñas, niños y adolescentes y sus familias, con énfasis en disminuir el embarazo en adolescentes._x000D_
</t>
  </si>
  <si>
    <t xml:space="preserve">L1. Incentivar el aprendizaje de habilidades cognitivas y socioemocionales en la primera infancia (0-5 años)._x000D_
</t>
  </si>
  <si>
    <t xml:space="preserve">L1. Incrementar el acceso a espacios seguros y de socialización que permitan la promoción de la diversidad cultural, política y artística de las niñas, niños y adolescentes._x000D_
</t>
  </si>
  <si>
    <t xml:space="preserve">L1. Mejorar las competencias parentales, fortaleciendo pautas de crianza positiva con enfoques de ciclo de vida, género, perspectiva de discapacidad e interculturalidad en las madres, padres y cuidadores._x000D_
</t>
  </si>
  <si>
    <t xml:space="preserve">L2. Desarrollar las capacidades y competencias para fortalecer el seguimiento, la evaluación y la mejora continua de las intervenciones dirigidas a las niñas, niños y adolescentes en las entidades de los tres niveles de gobierno._x000D_
</t>
  </si>
  <si>
    <t xml:space="preserve">L2. Incrementar el acceso y conclusión oportuna de las niñas, niños y adolescentes en una educación básica de calidad con pertinencia cultural, que garanticen el nivel satisfactorio en sus logros de aprendizaje._x000D_
</t>
  </si>
  <si>
    <t xml:space="preserve">L2. Mejorar el acceso y uso de tecnologías de información y comunicación de las niñas, niños y adolescentes._x000D_
</t>
  </si>
  <si>
    <t xml:space="preserve">L2. Mejorar la capacidad de identificación, prevención y denuncia de las diferentes formas de violencia, en las niñas, niños y adolescentes._x000D_
</t>
  </si>
  <si>
    <t xml:space="preserve">L3. Desarrollar capacidades que permitan la participación en la toma de decisiones en el entorno familiar y comunitario de las niñas, niños y adolescentes._x000D_
</t>
  </si>
  <si>
    <t xml:space="preserve">L3. Garantizar la atención y tratamiento de la salud mental de las niñas, niños y adolescentes._x000D_
</t>
  </si>
  <si>
    <t xml:space="preserve">L3. Implementar mecanismos para la reinserción de las/os estudiantes, en el que se desarrolle sus competencias en la atención educativa de estudiantes con extra edad y atraso escolar._x000D_
</t>
  </si>
  <si>
    <t xml:space="preserve">L3. Incrementar el conocimiento de la sexualidad orientados a prevenir la violencia sexual, en las niñas, niños y adolescentes._x000D_
</t>
  </si>
  <si>
    <t xml:space="preserve">L4. Fortalecer las conductas y actitudes positivas para la valoración de su identidad y el establecimiento de relaciones saludables hacia una reducción de las conductas de riesgo conducentes al consumo de drogas en las niñas, niños y adolescentes._x000D_
</t>
  </si>
  <si>
    <t xml:space="preserve">L4. Incrementar el acceso oportuno a servicios orientados a la atención, recuperación y reintegración de niñas, niños y adolescentes víctimas de violencia, trata y explotación sexual._x000D_
</t>
  </si>
  <si>
    <t xml:space="preserve">L4. Propiciar el desarrollo de saberes, conocimientos y prácticas de autocuidado de la salud física, emocional y mental._x000D_
</t>
  </si>
  <si>
    <t xml:space="preserve">L5. Incrementar el acceso a intervenciones orientadas a la erradicación del trabajo infantil y protección del adolescente que trabaja._x000D_
</t>
  </si>
  <si>
    <t xml:space="preserve">L5. Incrementar la práctica regular de la actividad física, recreación, deporte, juego y prácticas que promuevan la diversidad cultural, para una vida activa y saludable de las niñas, niños y adolescentes._x000D_
</t>
  </si>
  <si>
    <t xml:space="preserve"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adolescentes._x000D_
</t>
  </si>
  <si>
    <t xml:space="preserve">L6. Incrementar la adopción de actitudes y prácticas de reconocimiento y valoración de la diversidad a fin de prevenir todo tipo de discriminación hacia las niñas, niños y adolescentes, en la ciudadanía._x000D_
</t>
  </si>
  <si>
    <t xml:space="preserve">L7. Incrementar el acceso oportuno a servicios orientados a la prevención y atención del riesgo y desprotección familiar de niñas, niños y adolescentes._x000D_
</t>
  </si>
  <si>
    <t>dato</t>
  </si>
  <si>
    <t>1</t>
  </si>
  <si>
    <t>11</t>
  </si>
  <si>
    <t>13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</si>
  <si>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</si>
  <si>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</si>
  <si>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</si>
  <si>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</si>
  <si>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</si>
  <si>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</si>
  <si>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</si>
  <si>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</si>
  <si>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</si>
  <si>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0001-PROGRAMA ARTICULADO NUTRICIONAL</t>
  </si>
  <si>
    <t>0002-SALUD MATERNO NEONATAL</t>
  </si>
  <si>
    <t>0016-TBC-VIH/SIDA</t>
  </si>
  <si>
    <t>0017-ENFERMEDADES METAXENICAS Y ZOONOSIS</t>
  </si>
  <si>
    <t>0018-ENFERMEDADES NO TRANSMISIBLES</t>
  </si>
  <si>
    <t>0024-PREVENCION Y CONTROL DEL CANCER</t>
  </si>
  <si>
    <t>0046-ACCESO Y USO DE LA ELECTRIFICACION RURAL</t>
  </si>
  <si>
    <t>0047-ACCESO Y USO ADECUADO DE LOS SERVICIOS PUBLICOS DE TELECOMUNICACIONES E INFORMACION ASOCIADOS</t>
  </si>
  <si>
    <t>0048-PREVENCION Y ATENCION DE INCENDIOS, EMERGENCIAS MEDICAS, RESCATES Y OTROS</t>
  </si>
  <si>
    <t>0049-PROGRAMA NACIONAL DE APOYO DIRECTO A LOS MAS POBRES</t>
  </si>
  <si>
    <t>0051-PREVENCION Y TRATAMIENTO DEL CONSUMO DE DROGAS</t>
  </si>
  <si>
    <t>0058-ACCESO DE LA POBLACION A LA PROPIEDAD PREDIAL FORMALIZADA</t>
  </si>
  <si>
    <t>0066-FORMACION UNIVERSITARIA DE PREGRADO</t>
  </si>
  <si>
    <t>0067-CELERIDAD EN LOS PROCESOS JUDICIALES DE FAMILIA</t>
  </si>
  <si>
    <t>0068-REDUCCION DE VULNERABILIDAD Y ATENCION DE EMERGENCIAS POR DESASTRES</t>
  </si>
  <si>
    <t>0072-PROGRAMA DE DESARROLLO ALTERNATIVO INTEGRAL Y SOSTENIBLE - PIRDAIS</t>
  </si>
  <si>
    <t>0073-PROGRAMA PARA LA GENERACION DEL EMPLEO SOCIAL INCLUSIVO - TRABAJA PERU</t>
  </si>
  <si>
    <t>0079-ACCESO DE LA POBLACION A LA IDENTIDAD</t>
  </si>
  <si>
    <t>0080-LUCHA CONTRA LA VIOLENCIA FAMILIAR</t>
  </si>
  <si>
    <t>0082-PROGRAMA NACIONAL DE SANEAMIENTO URBANO</t>
  </si>
  <si>
    <t>0083-PROGRAMA NACIONAL DE SANEAMIENTO RURAL</t>
  </si>
  <si>
    <t>0090-LOGROS DE APRENDIZAJE DE ESTUDIANTES DE LA EDUCACION BASICA REGULAR</t>
  </si>
  <si>
    <t>91-INCREMENTO EN EL ACCESO DE LA POBLACIÓN DE 3 A 16 AÑOS A LOS SERVICIOS EDUCATIVOS PÚBLICOS DE LA EDUCACIÓN BÁSICA REGULAR</t>
  </si>
  <si>
    <t>0098-CUNA MAS</t>
  </si>
  <si>
    <t>0101-INCREMENTO DE LA PRACTICA DE ACTIVIDADES FISICAS, DEPORTIVAS Y RECREATIVAS EN LA POBLACION PERUANA</t>
  </si>
  <si>
    <t>0104-REDUCCION DE LA MORTALIDAD POR EMERGENCIAS Y URGENCIAS MEDICAS</t>
  </si>
  <si>
    <t>0106-INCLUSION DE NIÑOS, NIÑAS Y JOVENES CON DISCAPACIDAD EN LA EDUCACION BASICA Y TECNICO PRODUCTIVA</t>
  </si>
  <si>
    <t>0107-MEJORA DE  LA FORMACION EN CARRERAS DOCENTES EN INSTITUTOS DE EDUCACION SUPERIOR NO UNIVERSITARIA</t>
  </si>
  <si>
    <t>0111-APOYO AL HABITAT RURAL</t>
  </si>
  <si>
    <t>0115-PROGRAMA NACIONAL DE ALIMENTACION ESCOLAR</t>
  </si>
  <si>
    <t>0117-ATENCION OPORTUNA DE NIÑAS, NIÑOS Y ADOLESCENTES EN PRESUNTO ESTADO DE ABANDONO</t>
  </si>
  <si>
    <t>0122-ACCESO Y PERMANENCIA DE POBLACION CON ALTO RENDIMIENTO ACADEMICO A UNA EDUCACION SUPERIOR DE CALIDAD</t>
  </si>
  <si>
    <t>0127-MEJORA DE LA COMPETITIVIDAD DE LOS DESTINOS TURISTICOS</t>
  </si>
  <si>
    <t>0129-PREVENCION Y MANEJO DE CONDICIONES SECUNDARIAS DE SALUD EN PERSONAS CON DISCAPACIDAD</t>
  </si>
  <si>
    <t>0131-CONTROL Y PREVENCION EN SALUD MENTAL</t>
  </si>
  <si>
    <t>0135-MEJORA DE LAS CAPACIDADES MILITARES PARA LA DEFENSA Y EL DESARROLLO NACIONAL</t>
  </si>
  <si>
    <t>0137-DESARROLLO DE LA CIENCIA, TECNOLOGIA E INNOVACION TECNOLOGICA</t>
  </si>
  <si>
    <t>0138-REDUCCION DEL COSTO, TIEMPO E INSEGURIDAD EN EL SISTEMA DE TRANSPORTE</t>
  </si>
  <si>
    <t>0150-INCREMENTO EN EL ACCESO DE LA POBLACION A LOS SERVICIOS EDUCATIVOS PUBLICOS DE LA EDUCACION BASICA</t>
  </si>
  <si>
    <t>RESULTADOS PNAIA</t>
  </si>
  <si>
    <t>Objetivo 1: Garantizar el crecimiento y desarrollo integral de niñas y niños de 0 a 5 años de edad.</t>
  </si>
  <si>
    <t>Objetivo 2: Garantizar la continuación del crecimiento y desarrollo integral de niñas y niños de 6 a 11 años de edad</t>
  </si>
  <si>
    <t>Objetivo 3: Consolidar el crecimiento y desarrollo integral de las y los adolescentes de 12 a 17 años de edad.</t>
  </si>
  <si>
    <t xml:space="preserve">Objetivo 4: Garantizar la protección de niñas niños y adolescentes de 0 a 17 años de edad. </t>
  </si>
  <si>
    <t>Total PNAIA</t>
  </si>
  <si>
    <t>Deuda</t>
  </si>
  <si>
    <t>Reserva de contingencia</t>
  </si>
  <si>
    <t>Pensiones</t>
  </si>
  <si>
    <t>Gasto público total</t>
  </si>
  <si>
    <t>objetivo4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</si>
  <si>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</si>
  <si>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</si>
  <si>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</si>
  <si>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</si>
  <si>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</si>
  <si>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</si>
  <si>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</si>
  <si>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</si>
  <si>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</si>
  <si>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</si>
  <si>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</si>
  <si>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</si>
  <si>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</si>
  <si>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</si>
  <si>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</si>
  <si>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</si>
  <si>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</si>
  <si>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</si>
  <si>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</si>
  <si>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</si>
  <si>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</si>
  <si>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</si>
  <si>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</si>
  <si>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</si>
  <si>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03</t>
  </si>
  <si>
    <t>05</t>
  </si>
  <si>
    <t>ORDEN PUBLICO Y SEGURIDAD</t>
  </si>
  <si>
    <t>06</t>
  </si>
  <si>
    <t>JUSTICIA</t>
  </si>
  <si>
    <t>07</t>
  </si>
  <si>
    <t>TRABAJO</t>
  </si>
  <si>
    <t>AGROPECUARIA</t>
  </si>
  <si>
    <t>ENERGIA</t>
  </si>
  <si>
    <t>TRANSPORTE</t>
  </si>
  <si>
    <t>COMUNICACIONES</t>
  </si>
  <si>
    <t>AMBIENTE</t>
  </si>
  <si>
    <t>SANEAMIENTO</t>
  </si>
  <si>
    <t>VIVIENDA Y DESARROLLO URBANO</t>
  </si>
  <si>
    <t>SALUD</t>
  </si>
  <si>
    <t>CULTURA Y DEPORTE</t>
  </si>
  <si>
    <t>EDUCACION</t>
  </si>
  <si>
    <t>23</t>
  </si>
  <si>
    <t>PROTECCION SOCIAL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</si>
  <si>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</si>
  <si>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</si>
  <si>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</si>
  <si>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</si>
  <si>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</si>
  <si>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</si>
  <si>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</si>
  <si>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</si>
  <si>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</si>
  <si>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</si>
  <si>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</si>
  <si>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</si>
  <si>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0030</t>
  </si>
  <si>
    <t>REDUCCION DE DELITOS Y FALTAS QUE AFECTAN LA SEGURIDAD CIUDADANA</t>
  </si>
  <si>
    <t>0031</t>
  </si>
  <si>
    <t>REDUCCION DEL TRAFICO ILICITO DE DROGAS</t>
  </si>
  <si>
    <t>0032</t>
  </si>
  <si>
    <t>LUCHA CONTRA EL TERRORISMO</t>
  </si>
  <si>
    <t>0036</t>
  </si>
  <si>
    <t>GESTION INTEGRAL DE RESIDUOS SOLIDOS</t>
  </si>
  <si>
    <t>0039</t>
  </si>
  <si>
    <t>MEJORA DE LA SANIDAD ANIMAL</t>
  </si>
  <si>
    <t>0040</t>
  </si>
  <si>
    <t>MEJORA Y MANTENIMIENTO DE LA SANIDAD VEGETAL</t>
  </si>
  <si>
    <t>0041</t>
  </si>
  <si>
    <t>MEJORA DE LA INOCUIDAD AGROALIMENTARIA</t>
  </si>
  <si>
    <t>0042</t>
  </si>
  <si>
    <t>APROVECHAMIENTO DE LOS RECURSOS HIDRICOS PARA USO AGRARIO</t>
  </si>
  <si>
    <t>0046</t>
  </si>
  <si>
    <t>ACCESO Y USO DE LA ELECTRIFICACION RURAL</t>
  </si>
  <si>
    <t>0047</t>
  </si>
  <si>
    <t>ACCESO Y USO ADECUADO DE LOS SERVICIOS PUBLICOS DE TELECOMUNICACIONES E INFORMACION ASOCIADOS</t>
  </si>
  <si>
    <t>0048</t>
  </si>
  <si>
    <t>PREVENCION Y ATENCION DE INCENDIOS, EMERGENCIAS MEDICAS, RESCATES Y OTROS</t>
  </si>
  <si>
    <t>0049</t>
  </si>
  <si>
    <t>PROGRAMA NACIONAL DE APOYO DIRECTO A LOS MAS POBRES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</si>
  <si>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</si>
  <si>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</si>
  <si>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</si>
  <si>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</si>
  <si>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0058</t>
  </si>
  <si>
    <t>ACCESO DE LA POBLACION A LA PROPIEDAD PREDIAL FORMALIZADA</t>
  </si>
  <si>
    <t>0066</t>
  </si>
  <si>
    <t>FORMACION UNIVERSITARIA DE PREGRADO</t>
  </si>
  <si>
    <t>0067</t>
  </si>
  <si>
    <t>CELERIDAD EN LOS PROCESOS JUDICIALES DE FAMILIA</t>
  </si>
  <si>
    <t>0068</t>
  </si>
  <si>
    <t>REDUCCION DE VULNERABILIDAD Y ATENCION DE EMERGENCIAS POR DESASTRES</t>
  </si>
  <si>
    <t>0072</t>
  </si>
  <si>
    <t>PROGRAMA DE DESARROLLO ALTERNATIVO INTEGRAL Y SOSTENIBLE - PIRDAIS</t>
  </si>
  <si>
    <t>0073</t>
  </si>
  <si>
    <t>PROGRAMA PARA LA GENERACION DEL EMPLEO SOCIAL INCLUSIVO - TRABAJA PERU</t>
  </si>
  <si>
    <t>0074</t>
  </si>
  <si>
    <t>GESTION INTEGRADA Y EFECTIVA DEL CONTROL DE OFERTA DE DROGAS EN EL PERU</t>
  </si>
  <si>
    <t>0079</t>
  </si>
  <si>
    <t>ACCESO DE LA POBLACION A LA IDENTIDAD</t>
  </si>
  <si>
    <t>0080</t>
  </si>
  <si>
    <t>LUCHA CONTRA LA VIOLENCIA FAMILIAR</t>
  </si>
  <si>
    <t>0082</t>
  </si>
  <si>
    <t>PROGRAMA NACIONAL DE SANEAMIENTO URBANO</t>
  </si>
  <si>
    <t>0083</t>
  </si>
  <si>
    <t>PROGRAMA NACIONAL DE SANEAMIENTO RURAL</t>
  </si>
  <si>
    <t>0086</t>
  </si>
  <si>
    <t>MEJORA DE LOS SERVICIOS DEL SISTEMA DE JUSTICIA PENAL</t>
  </si>
  <si>
    <t>0089</t>
  </si>
  <si>
    <t xml:space="preserve">REDUCCION DE LA DEGRADACION DE LOS SUELOS AGRARIOS </t>
  </si>
  <si>
    <t>0090</t>
  </si>
  <si>
    <t>LOGROS DE APRENDIZAJE DE ESTUDIANTES DE LA EDUCACION BASICA REGULAR</t>
  </si>
  <si>
    <t>0096</t>
  </si>
  <si>
    <t>GESTION DE LA CALIDAD DEL AIRE</t>
  </si>
  <si>
    <t>0097</t>
  </si>
  <si>
    <t>PROGRAMA NACIONAL DE ASISTENCIA SOLIDARIA PENSION 65</t>
  </si>
  <si>
    <t>0099</t>
  </si>
  <si>
    <t>CELERIDAD DE LOS PROCESOS JUDICIALES LABORALES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</si>
  <si>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</si>
  <si>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</si>
  <si>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</si>
  <si>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</si>
  <si>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</si>
  <si>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</si>
  <si>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</si>
  <si>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</si>
  <si>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</si>
  <si>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</si>
  <si>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0109</t>
  </si>
  <si>
    <t>NUESTRAS CIUDADES</t>
  </si>
  <si>
    <t>0110</t>
  </si>
  <si>
    <t>FISCALIZACION ADUANERA</t>
  </si>
  <si>
    <t>0111</t>
  </si>
  <si>
    <t>APOYO AL HABITAT RURAL</t>
  </si>
  <si>
    <t>9002</t>
  </si>
  <si>
    <t>ASIGNACIONES PRESUPUESTARIAS QUE NO RESULTAN EN PRODUCTOS</t>
  </si>
  <si>
    <t>DONACIONES Y TRANSFERENCIAS</t>
  </si>
  <si>
    <t>RECURSOS DETERMINADOS</t>
  </si>
  <si>
    <t>RECURSOS DIRECTAMENTE RECAUDADOS</t>
  </si>
  <si>
    <t>RECURSOS ORDINARIOS</t>
  </si>
  <si>
    <t>GOBIERNO NACIONAL</t>
  </si>
  <si>
    <t>GOBIERNOS LOCALES</t>
  </si>
  <si>
    <t>DEPARTAMENTO</t>
  </si>
  <si>
    <t>PROVINCIA CONSTITUCIONAL DEL CALLAO</t>
  </si>
  <si>
    <t>GASTO CORRIENTE</t>
  </si>
  <si>
    <t>GASTO DE CAPITAL</t>
  </si>
  <si>
    <t>0098</t>
  </si>
  <si>
    <t>CUNA MAS</t>
  </si>
  <si>
    <t>0091</t>
  </si>
  <si>
    <t xml:space="preserve">INCREMENTO EN EL ACCESO DE LA POBLACION DE 3 A 16 AÑOS A LOS SERVICIOS EDUCATIVOS PUBLICOS DE LA EDUCACION BASICA REGULAR </t>
  </si>
  <si>
    <t>0034</t>
  </si>
  <si>
    <t>CONTRATACIONES PUBLICAS EFICIENTES</t>
  </si>
  <si>
    <t>0059</t>
  </si>
  <si>
    <t>BONO FAMILIAR HABITACIONAL</t>
  </si>
  <si>
    <t>0060</t>
  </si>
  <si>
    <t>GENERACION DEL SUELO URBANO</t>
  </si>
  <si>
    <t>0108</t>
  </si>
  <si>
    <t>MEJORAMIENTO INTEGRAL DE BARRIOS</t>
  </si>
  <si>
    <t>0035</t>
  </si>
  <si>
    <t>GESTION SOSTENIBLE DE RECURSOS NATURALES Y DIVERSIDAD BIOLOGICA</t>
  </si>
  <si>
    <t>0088</t>
  </si>
  <si>
    <t>PROGRAMA ARTICULADO DE MODERNIZACION DE LA GESTION PUBLICA</t>
  </si>
  <si>
    <t>0113</t>
  </si>
  <si>
    <t>SERVICIOS REGISTRALES ACCESIBLES Y OPORTUNOS CON COBERTURA UNIVERSAL</t>
  </si>
  <si>
    <t>0114</t>
  </si>
  <si>
    <t>PROTECCION AL CONSUMIDOR</t>
  </si>
  <si>
    <t>0115</t>
  </si>
  <si>
    <t>PROGRAMA NACIONAL DE ALIMENTACION ESCOLAR</t>
  </si>
  <si>
    <t>0116</t>
  </si>
  <si>
    <t>MEJORAMIENTO DE LA EMPLEABILIDAD E INSERCION LABORAL-PROEMPLEO</t>
  </si>
  <si>
    <t>0117</t>
  </si>
  <si>
    <t>ATENCION OPORTUNA DE NIÑAS, NIÑOS Y ADOLESCENTES EN PRESUNTO ESTADO DE ABANDONO</t>
  </si>
  <si>
    <t>0118</t>
  </si>
  <si>
    <t>0119</t>
  </si>
  <si>
    <t>CELERIDAD EN LOS PROCESOS JUDICIALES CIVIL-COMERCIAL</t>
  </si>
  <si>
    <t>0121</t>
  </si>
  <si>
    <t>MEJORA DE LA ARTICULACION DE PEQUEÑOS PRODUCTORES AL MERCADO</t>
  </si>
  <si>
    <t>0122</t>
  </si>
  <si>
    <t>ACCESO Y PERMANENCIA DE POBLACION CON ALTO RENDIMIENTO ACADEMICO A UNA EDUCACION SUPERIOR DE CALIDAD</t>
  </si>
  <si>
    <t>0123</t>
  </si>
  <si>
    <t>MEJORA DE LAS COMPETENCIAS DE LA POBLACION PENITENCIARIA PARA SU REINSERCION SOCIAL POSITIVA</t>
  </si>
  <si>
    <t>0124</t>
  </si>
  <si>
    <t>MEJORA DE LA PROVISIÓN DE LOS SERVICIOS DE TELECOMUNICACIONES</t>
  </si>
  <si>
    <t>0125</t>
  </si>
  <si>
    <t>MEJORA DE LA EFICIENCIA DE LOS PROCESOS ELECTORALES E INCREMENTO DE LA PARTICIPACION POLITICA DE LA CIUDADANIA</t>
  </si>
  <si>
    <t>0127</t>
  </si>
  <si>
    <t>MEJORA DE LA COMPETITIVIDAD DE LOS DESTINOS TURISTICOS</t>
  </si>
  <si>
    <t>0128</t>
  </si>
  <si>
    <t>REDUCCION DE LA MINERIA ILEGAL</t>
  </si>
  <si>
    <t>0129</t>
  </si>
  <si>
    <t>PREVENCION Y MANEJO DE CONDICIONES SECUNDARIAS DE SALUD EN PERSONAS CON DISCAPACIDAD</t>
  </si>
  <si>
    <t>0130</t>
  </si>
  <si>
    <t>COMPETITIVIDAD Y APROVECHAMIENTO SOSTENIBLE DE LOS RECURSOS FORESTALES Y DE LA FAUNA SILVESTRE</t>
  </si>
  <si>
    <t>0131</t>
  </si>
  <si>
    <t>CONTROL Y PREVENCION EN SALUD MENTAL</t>
  </si>
  <si>
    <t>0132</t>
  </si>
  <si>
    <t>PUESTA EN VALOR Y USO SOCIAL DEL PATRIMONIO CULTURAL</t>
  </si>
  <si>
    <t>0134</t>
  </si>
  <si>
    <t>PROMOCION DE LA INVERSION PRIVADA</t>
  </si>
  <si>
    <t>0135</t>
  </si>
  <si>
    <t>MEJORA DE LAS CAPACIDADES MILITARES PARA LA DEFENSA Y EL DESARROLLO NACIONAL</t>
  </si>
  <si>
    <t>0136</t>
  </si>
  <si>
    <t>PREVENCION Y RECUPERACION AMBIENTAL</t>
  </si>
  <si>
    <t>0137</t>
  </si>
  <si>
    <t>DESARROLLO DE LA CIENCIA, TECNOLOGIA E INNOVACION TECNOLOGICA</t>
  </si>
  <si>
    <t>Gasto público total 2016</t>
  </si>
  <si>
    <t>Gasto en niñas niños y adolescentes por clase de gasto 2016</t>
  </si>
  <si>
    <t>Gasto en niñas niños y adolescentes por función 2016</t>
  </si>
  <si>
    <t>Gasto en niñas niños y adolescentes en la categoría de gasto 2016</t>
  </si>
  <si>
    <t>Gasto en niñas niños y adolescentes por programa presupuestal 2016</t>
  </si>
  <si>
    <t>Gasto en niñas niños y adolescentes por fuente de financiamiento 2016</t>
  </si>
  <si>
    <t>Gasto en niñas niños y adolescentes por tipo de transacción 2016</t>
  </si>
  <si>
    <t>Gasto en niñas niños y adolescentes por ciclo de vida 2016</t>
  </si>
  <si>
    <t>Gasto en niñas niños y adolescentes por derecho 2016</t>
  </si>
  <si>
    <t>Gasto en niñas niños y adolescentes por nivel de gobierno 2016</t>
  </si>
  <si>
    <t>Gasto en niñas niños y adolescentes por departamento 2016</t>
  </si>
  <si>
    <t>Gasto en niñas niños y adolescentes por gobierno regional 2016</t>
  </si>
  <si>
    <t>Gasto en niñas niños y adolescentes por resultados del PNAIA 2016</t>
  </si>
  <si>
    <t>ACCESO DE HOGARES RURALES CON ECONOMIAS DE SUBSISTENCIA A MERCADOS LOCALES - HAKU WIÑAY</t>
  </si>
  <si>
    <t>0138</t>
  </si>
  <si>
    <t>REDUCCION DEL COSTO, TIEMPO E INSEGURIDAD EN EL SISTEMA DE TRANSPORTE</t>
  </si>
  <si>
    <t>0139</t>
  </si>
  <si>
    <t>DISMINUCION DE LA INCIDENCIA DE LOS CONFLICTOS, PROTESTAS Y MOVILIZACIONES SOCIALES VIOLENTAS QUE ALTERAN EL ORDEN PUBLICO</t>
  </si>
  <si>
    <t>0140</t>
  </si>
  <si>
    <t>DESARROLLO Y PROMOCION DE LAS ARTES E INDUSTRIAS CULTURALES</t>
  </si>
  <si>
    <t>0141</t>
  </si>
  <si>
    <t>PROTECCION DE LA PROPIEDAD INTELECTUAL</t>
  </si>
  <si>
    <t>0142</t>
  </si>
  <si>
    <t>ACCESO DE PERSONAS ADULTAS MAYORES A SERVICIOS ESPECIALIZADOS</t>
  </si>
  <si>
    <t>0143</t>
  </si>
  <si>
    <t>CELERIDAD, PREDICTIBILIDAD Y ACCCESO DE LOS PROCESOS JUDICIALES TRIBUTARIOS, ADUANEROS Y DE TEMAS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</si>
</sst>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 * #,##0_ ;_ * \-#,##0_ ;_ * &quot;-&quot;??_ ;_ @_ "/>
    <numFmt numFmtId="167" formatCode="_ * #,##0.0_ ;_ * \-#,##0.0_ ;_ * &quot;-&quot;??_ ;_ @_ "/>
    <numFmt numFmtId="168" formatCode="0.0"/>
    <numFmt numFmtId="169" formatCode="0.0%"/>
    <numFmt numFmtId="170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166" fontId="0" fillId="0" borderId="2" xfId="2" applyNumberFormat="1" applyFont="1" applyFill="1" applyBorder="1"/>
    <xf numFmtId="9" fontId="2" fillId="0" borderId="0" xfId="1" applyFont="1" applyFill="1" applyBorder="1" applyAlignment="1">
      <alignment horizontal="center"/>
    </xf>
    <xf numFmtId="166" fontId="0" fillId="0" borderId="0" xfId="2" applyNumberFormat="1" applyFont="1" applyFill="1"/>
    <xf numFmtId="9" fontId="0" fillId="0" borderId="0" xfId="1" applyFont="1" applyFill="1"/>
    <xf numFmtId="0" fontId="6" fillId="0" borderId="0" xfId="0" applyFont="1" applyAlignment="1">
      <alignment vertical="center"/>
    </xf>
    <xf numFmtId="0" fontId="0" fillId="0" borderId="2" xfId="0" applyBorder="1"/>
    <xf numFmtId="168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164" fontId="0" fillId="0" borderId="0" xfId="0" applyNumberFormat="1"/>
    <xf numFmtId="169" fontId="0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Fill="1" applyAlignment="1">
      <alignment horizontal="right"/>
    </xf>
    <xf numFmtId="169" fontId="0" fillId="0" borderId="0" xfId="1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166" fontId="0" fillId="0" borderId="2" xfId="0" applyNumberFormat="1" applyBorder="1"/>
    <xf numFmtId="0" fontId="2" fillId="0" borderId="0" xfId="0" applyFont="1" applyAlignment="1">
      <alignment horizontal="left"/>
    </xf>
    <xf numFmtId="166" fontId="0" fillId="0" borderId="0" xfId="2" applyNumberFormat="1" applyFont="1" applyFill="1" applyBorder="1"/>
    <xf numFmtId="169" fontId="0" fillId="0" borderId="2" xfId="1" applyNumberFormat="1" applyFont="1" applyBorder="1" applyAlignment="1">
      <alignment horizontal="right"/>
    </xf>
    <xf numFmtId="169" fontId="4" fillId="0" borderId="0" xfId="1" applyNumberFormat="1" applyFont="1" applyAlignment="1">
      <alignment horizontal="right"/>
    </xf>
    <xf numFmtId="169" fontId="2" fillId="0" borderId="1" xfId="1" applyNumberFormat="1" applyFont="1" applyBorder="1" applyAlignment="1">
      <alignment horizontal="right"/>
    </xf>
    <xf numFmtId="169" fontId="2" fillId="0" borderId="0" xfId="1" applyNumberFormat="1" applyFont="1" applyAlignment="1">
      <alignment horizontal="right"/>
    </xf>
    <xf numFmtId="169" fontId="0" fillId="0" borderId="3" xfId="1" applyNumberFormat="1" applyFont="1" applyBorder="1" applyAlignment="1">
      <alignment horizontal="right"/>
    </xf>
    <xf numFmtId="170" fontId="0" fillId="0" borderId="0" xfId="3" applyNumberFormat="1" applyFont="1"/>
    <xf numFmtId="9" fontId="0" fillId="0" borderId="2" xfId="1" applyFont="1" applyBorder="1"/>
    <xf numFmtId="9" fontId="0" fillId="0" borderId="2" xfId="1" applyFont="1" applyBorder="1" applyAlignment="1">
      <alignment horizontal="right"/>
    </xf>
    <xf numFmtId="9" fontId="0" fillId="0" borderId="2" xfId="1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0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9" fontId="2" fillId="0" borderId="0" xfId="1" applyNumberFormat="1" applyFont="1" applyFill="1" applyAlignment="1">
      <alignment vertical="center"/>
    </xf>
    <xf numFmtId="169" fontId="2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170" fontId="0" fillId="0" borderId="0" xfId="3" applyNumberFormat="1" applyFont="1" applyAlignment="1">
      <alignment vertical="center"/>
    </xf>
    <xf numFmtId="169" fontId="1" fillId="0" borderId="0" xfId="1" applyNumberFormat="1" applyFont="1" applyFill="1" applyAlignment="1">
      <alignment vertical="center"/>
    </xf>
    <xf numFmtId="169" fontId="1" fillId="0" borderId="0" xfId="1" applyNumberFormat="1" applyFont="1" applyFill="1" applyAlignment="1">
      <alignment horizontal="right" vertical="center"/>
    </xf>
    <xf numFmtId="0" fontId="0" fillId="0" borderId="2" xfId="0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9" fontId="1" fillId="0" borderId="2" xfId="1" applyFont="1" applyFill="1" applyBorder="1" applyAlignment="1">
      <alignment vertical="center"/>
    </xf>
    <xf numFmtId="169" fontId="1" fillId="0" borderId="2" xfId="1" applyNumberFormat="1" applyFont="1" applyFill="1" applyBorder="1" applyAlignment="1">
      <alignment horizontal="right" vertical="center"/>
    </xf>
    <xf numFmtId="169" fontId="1" fillId="0" borderId="0" xfId="1" quotePrefix="1" applyNumberFormat="1" applyFont="1" applyFill="1" applyAlignment="1">
      <alignment horizontal="right" vertical="center"/>
    </xf>
    <xf numFmtId="169" fontId="2" fillId="0" borderId="0" xfId="1" quotePrefix="1" applyNumberFormat="1" applyFont="1" applyFill="1" applyAlignment="1">
      <alignment horizontal="right" vertical="center"/>
    </xf>
    <xf numFmtId="169" fontId="0" fillId="0" borderId="0" xfId="1" applyNumberFormat="1" applyFont="1" applyAlignment="1">
      <alignment vertical="center"/>
    </xf>
    <xf numFmtId="166" fontId="0" fillId="0" borderId="2" xfId="0" applyNumberFormat="1" applyBorder="1" applyAlignment="1">
      <alignment vertical="center"/>
    </xf>
    <xf numFmtId="9" fontId="0" fillId="0" borderId="2" xfId="1" applyFont="1" applyFill="1" applyBorder="1" applyAlignment="1">
      <alignment vertical="center"/>
    </xf>
    <xf numFmtId="169" fontId="0" fillId="0" borderId="2" xfId="1" applyNumberFormat="1" applyFont="1" applyFill="1" applyBorder="1" applyAlignment="1">
      <alignment horizontal="right" vertical="center"/>
    </xf>
    <xf numFmtId="170" fontId="7" fillId="0" borderId="0" xfId="0" applyNumberFormat="1" applyFont="1"/>
    <xf numFmtId="169" fontId="0" fillId="0" borderId="2" xfId="1" applyNumberFormat="1" applyFont="1" applyBorder="1"/>
    <xf numFmtId="0" fontId="0" fillId="0" borderId="0" xfId="0" applyAlignment="1">
      <alignment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2" fillId="0" borderId="0" xfId="0" applyFont="1" applyAlignment="1">
      <alignment wrapText="1"/>
    </xf>
    <xf numFmtId="3" fontId="2" fillId="0" borderId="0" xfId="0" applyNumberFormat="1" applyFont="1"/>
    <xf numFmtId="169" fontId="2" fillId="0" borderId="0" xfId="1" applyNumberFormat="1" applyFont="1" applyFill="1"/>
    <xf numFmtId="169" fontId="2" fillId="0" borderId="0" xfId="1" applyNumberFormat="1" applyFont="1" applyFill="1" applyAlignment="1">
      <alignment horizontal="right"/>
    </xf>
    <xf numFmtId="169" fontId="1" fillId="0" borderId="0" xfId="1" applyNumberFormat="1" applyFont="1" applyFill="1"/>
    <xf numFmtId="169" fontId="1" fillId="0" borderId="0" xfId="1" applyNumberFormat="1" applyFont="1" applyFill="1" applyAlignment="1">
      <alignment horizontal="right"/>
    </xf>
    <xf numFmtId="3" fontId="1" fillId="0" borderId="2" xfId="2" applyNumberFormat="1" applyFont="1" applyFill="1" applyBorder="1"/>
    <xf numFmtId="9" fontId="1" fillId="0" borderId="2" xfId="1" applyFont="1" applyFill="1" applyBorder="1"/>
    <xf numFmtId="169" fontId="1" fillId="0" borderId="2" xfId="1" applyNumberFormat="1" applyFont="1" applyFill="1" applyBorder="1" applyAlignment="1">
      <alignment horizontal="right"/>
    </xf>
    <xf numFmtId="170" fontId="0" fillId="0" borderId="2" xfId="3" applyNumberFormat="1" applyFont="1" applyFill="1" applyBorder="1"/>
    <xf numFmtId="0" fontId="7" fillId="0" borderId="0" xfId="0" applyFont="1"/>
  </cellXfs>
  <cellStyles count="5">
    <cellStyle name="Millares" xfId="3" builtinId="3"/>
    <cellStyle name="Millares 2" xfId="2" xr:uid="{00000000-0005-0000-0000-000001000000}"/>
    <cellStyle name="Millares 2 2" xfId="4" xr:uid="{00000000-0005-0000-0000-000002000000}"/>
    <cellStyle name="Normal" xfId="0" builtinId="0"/>
    <cellStyle name="Porcentaje" xfId="1" builtinId="5"/>
  </cellStyles>
  <dxfs count="35"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_GPNNA" connectionId="13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8" xr16:uid="{00000000-0016-0000-0700-000009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2" xr16:uid="{00000000-0016-0000-0800-00000A000000}" autoFormatId="16" applyNumberFormats="0" applyBorderFormats="0" applyFontFormats="0" applyPatternFormats="0" applyAlignmentFormats="0" applyWidthHeightFormats="0">
  <queryTableRefresh nextId="5">
    <queryTableFields count="4">
      <queryTableField id="1" name="DES_NIVEL_GOB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7" xr16:uid="{00000000-0016-0000-0900-00000B000000}" autoFormatId="16" applyNumberFormats="0" applyBorderFormats="0" applyFontFormats="0" applyPatternFormats="0" applyAlignmentFormats="0" applyWidthHeightFormats="0">
  <queryTableRefresh nextId="6">
    <queryTableFields count="5">
      <queryTableField id="1" name="PROGRAMA_PPTO" tableColumnId="1"/>
      <queryTableField id="2" name="DES_PROGRAMA_PPTO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2" xr16:uid="{00000000-0016-0000-0A00-00000C000000}" autoFormatId="16" applyNumberFormats="0" applyBorderFormats="0" applyFontFormats="0" applyPatternFormats="0" applyAlignmentFormats="0" applyWidthHeightFormats="0">
  <queryTableRefresh nextId="6">
    <queryTableFields count="4">
      <queryTableField id="2" name="PIA_INF" tableColumnId="2"/>
      <queryTableField id="3" name="PIM_INF" tableColumnId="3"/>
      <queryTableField id="4" name="DEV_INF" tableColumnId="4"/>
      <queryTableField id="5" name="objetivo4" tableColumnId="1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5" xr16:uid="{00000000-0016-0000-0B00-00000D000000}" autoFormatId="16" applyNumberFormats="0" applyBorderFormats="0" applyFontFormats="0" applyPatternFormats="0" applyAlignmentFormats="0" applyWidthHeightFormats="0">
  <queryTableRefresh nextId="6">
    <queryTableFields count="5">
      <queryTableField id="1" name="FUNCION" tableColumnId="1"/>
      <queryTableField id="2" name="DES_FUNCIO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" xr16:uid="{00000000-0016-0000-0C00-00000E000000}" autoFormatId="16" applyNumberFormats="0" applyBorderFormats="0" applyFontFormats="0" applyPatternFormats="0" applyAlignmentFormats="0" applyWidthHeightFormats="0">
  <queryTableRefresh nextId="5">
    <queryTableFields count="4">
      <queryTableField id="1" name="CATEGORI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6" xr16:uid="{00000000-0016-0000-0D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CAT_PPTAL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PNNAXMETA" connectionId="18" xr16:uid="{00000000-0016-0000-0E00-000010000000}" autoFormatId="16" applyNumberFormats="0" applyBorderFormats="0" applyFontFormats="0" applyPatternFormats="0" applyAlignmentFormats="0" applyWidthHeightFormats="0">
  <queryTableRefresh nextId="5">
    <queryTableFields count="4">
      <queryTableField id="1" name="MET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1" connectionId="14" xr16:uid="{00000000-0016-0000-0100-000001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2" connectionId="15" xr16:uid="{00000000-0016-0000-0100-000002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3" connectionId="16" xr16:uid="{00000000-0016-0000-0100-000003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NNA" connectionId="17" xr16:uid="{00000000-0016-0000-02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dato" tableColumnId="1"/>
      <queryTableField id="2" name="li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3" xr16:uid="{00000000-0016-0000-0300-000005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1" xr16:uid="{00000000-0016-0000-0400-000006000000}" autoFormatId="16" applyNumberFormats="0" applyBorderFormats="0" applyFontFormats="0" applyPatternFormats="0" applyAlignmentFormats="0" applyWidthHeightFormats="0">
  <queryTableRefresh nextId="5">
    <queryTableFields count="4">
      <queryTableField id="1" name="DERECH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0" xr16:uid="{00000000-0016-0000-05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CICL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9" xr16:uid="{00000000-0016-0000-06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FUENTE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Consulta_desde_CALIDAD_GP_GPNNA" displayName="Tabla_Consulta_desde_CALIDAD_GP_GPNNA" ref="A1:C2" tableType="queryTable" totalsRowShown="0">
  <autoFilter ref="A1:C2" xr:uid="{00000000-0009-0000-0100-000001000000}"/>
  <tableColumns count="3">
    <tableColumn id="1" xr3:uid="{00000000-0010-0000-0000-000001000000}" uniqueName="1" name="PIA_INF" queryTableFieldId="1"/>
    <tableColumn id="2" xr3:uid="{00000000-0010-0000-0000-000002000000}" uniqueName="2" name="PIM_INF" queryTableFieldId="2"/>
    <tableColumn id="3" xr3:uid="{00000000-0010-0000-0000-000003000000}" uniqueName="3" name="DEV_INF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Tabla_Consulta_desde_bdp_gpnna19" displayName="Tabla_Consulta_desde_bdp_gpnna19" ref="A1:D26" tableType="queryTable" totalsRowShown="0">
  <autoFilter ref="A1:D26" xr:uid="{00000000-0009-0000-0100-000012000000}"/>
  <tableColumns count="4">
    <tableColumn id="1" xr3:uid="{00000000-0010-0000-0900-000001000000}" uniqueName="1" name="DES_DEPARTAMENTO" queryTableFieldId="1"/>
    <tableColumn id="2" xr3:uid="{00000000-0010-0000-0900-000002000000}" uniqueName="2" name="PIA_INF" queryTableFieldId="2"/>
    <tableColumn id="3" xr3:uid="{00000000-0010-0000-0900-000003000000}" uniqueName="3" name="PIM_INF" queryTableFieldId="3"/>
    <tableColumn id="4" xr3:uid="{00000000-0010-0000-0900-000004000000}" uniqueName="4" name="DEV_INF" queryTableFieldId="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Tabla_Consulta_desde_bdp_gpnna23" displayName="Tabla_Consulta_desde_bdp_gpnna23" ref="A1:D4" tableType="queryTable" totalsRowShown="0">
  <autoFilter ref="A1:D4" xr:uid="{00000000-0009-0000-0100-000016000000}"/>
  <tableColumns count="4">
    <tableColumn id="1" xr3:uid="{00000000-0010-0000-0A00-000001000000}" uniqueName="1" name="DES_NIVEL_GOB" queryTableFieldId="1"/>
    <tableColumn id="2" xr3:uid="{00000000-0010-0000-0A00-000002000000}" uniqueName="2" name="PIA_INF" queryTableFieldId="2"/>
    <tableColumn id="3" xr3:uid="{00000000-0010-0000-0A00-000003000000}" uniqueName="3" name="PIM_INF" queryTableFieldId="3"/>
    <tableColumn id="4" xr3:uid="{00000000-0010-0000-0A00-000004000000}" uniqueName="4" name="DEV_INF" queryTableFieldId="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B000000}" name="Tabla_Consulta_desde_bdp_gpnna18" displayName="Tabla_Consulta_desde_bdp_gpnna18" ref="B1:F83" tableType="queryTable" totalsRowShown="0">
  <autoFilter ref="B1:F83" xr:uid="{00000000-0009-0000-0100-000011000000}"/>
  <tableColumns count="5">
    <tableColumn id="1" xr3:uid="{00000000-0010-0000-0B00-000001000000}" uniqueName="1" name="PROGRAMA_PPTO" queryTableFieldId="1"/>
    <tableColumn id="2" xr3:uid="{00000000-0010-0000-0B00-000002000000}" uniqueName="2" name="DES_PROGRAMA_PPTO" queryTableFieldId="2"/>
    <tableColumn id="3" xr3:uid="{00000000-0010-0000-0B00-000003000000}" uniqueName="3" name="PIA_INF" queryTableFieldId="3"/>
    <tableColumn id="4" xr3:uid="{00000000-0010-0000-0B00-000004000000}" uniqueName="4" name="PIM_INF" queryTableFieldId="4"/>
    <tableColumn id="5" xr3:uid="{00000000-0010-0000-0B00-000005000000}" uniqueName="5" name="DEV_INF" queryTableFieldId="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a_Consulta_desde_bdp_gpnna15" displayName="Tabla_Consulta_desde_bdp_gpnna15" ref="A1:D7" tableType="queryTable" totalsRowCount="1" headerRowDxfId="34" dataDxfId="33" headerRowCellStyle="Millares" dataCellStyle="Millares">
  <autoFilter ref="A1:D6" xr:uid="{00000000-0009-0000-0100-00000E000000}"/>
  <tableColumns count="4">
    <tableColumn id="2" xr3:uid="{00000000-0010-0000-0C00-000002000000}" uniqueName="2" name="PIA_INF" totalsRowFunction="custom" queryTableFieldId="2" dataDxfId="25" totalsRowDxfId="26" dataCellStyle="Millares">
      <totalsRowFormula>SUM(A2:A6)</totalsRowFormula>
    </tableColumn>
    <tableColumn id="3" xr3:uid="{00000000-0010-0000-0C00-000003000000}" uniqueName="3" name="PIM_INF" totalsRowFunction="custom" queryTableFieldId="3" dataDxfId="24" totalsRowDxfId="27" dataCellStyle="Millares">
      <totalsRowFormula>SUM(B2:B6)</totalsRowFormula>
    </tableColumn>
    <tableColumn id="4" xr3:uid="{00000000-0010-0000-0C00-000004000000}" uniqueName="4" name="DEV_INF" totalsRowFunction="custom" queryTableFieldId="4" dataDxfId="23" totalsRowDxfId="28" dataCellStyle="Millares">
      <totalsRowFormula>SUM(C2:C6)</totalsRowFormula>
    </tableColumn>
    <tableColumn id="1" xr3:uid="{00000000-0010-0000-0C00-000001000000}" uniqueName="1" name="objetivo4" queryTableFieldId="5" dataDxfId="22" totalsRowDxfId="29" dataCellStyle="Millares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a_Consulta_desde_bdp_gpnna16" displayName="Tabla_Consulta_desde_bdp_gpnna16" ref="A1:E17" tableType="queryTable" totalsRowCount="1" headerRowDxfId="32" dataDxfId="31" totalsRowDxfId="30" headerRowCellStyle="Millares" dataCellStyle="Millares" totalsRowCellStyle="Millares">
  <autoFilter ref="A1:E16" xr:uid="{00000000-0009-0000-0100-00000F000000}"/>
  <tableColumns count="5">
    <tableColumn id="1" xr3:uid="{00000000-0010-0000-0D00-000001000000}" uniqueName="1" name="FUNCION" queryTableFieldId="1" dataDxfId="16" totalsRowDxfId="17" dataCellStyle="Millares"/>
    <tableColumn id="2" xr3:uid="{00000000-0010-0000-0D00-000002000000}" uniqueName="2" name="DES_FUNCION" queryTableFieldId="2" dataDxfId="15" totalsRowDxfId="18" dataCellStyle="Millares"/>
    <tableColumn id="3" xr3:uid="{00000000-0010-0000-0D00-000003000000}" uniqueName="3" name="PIA_INF" totalsRowFunction="custom" queryTableFieldId="3" dataDxfId="14" totalsRowDxfId="19" dataCellStyle="Millares">
      <totalsRowFormula>SUM(C2:C16)</totalsRowFormula>
    </tableColumn>
    <tableColumn id="4" xr3:uid="{00000000-0010-0000-0D00-000004000000}" uniqueName="4" name="PIM_INF" totalsRowFunction="custom" queryTableFieldId="4" dataDxfId="13" totalsRowDxfId="20" dataCellStyle="Millares">
      <totalsRowFormula>SUM(D2:D16)</totalsRowFormula>
    </tableColumn>
    <tableColumn id="5" xr3:uid="{00000000-0010-0000-0D00-000005000000}" uniqueName="5" name="DEV_INF" totalsRowFunction="custom" queryTableFieldId="5" dataDxfId="12" totalsRowDxfId="21" dataCellStyle="Millares">
      <totalsRowFormula>SUM(E2:E16)</totalsRow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E000000}" name="Tabla_Consulta_desde_bdp_gpnna" displayName="Tabla_Consulta_desde_bdp_gpnna" ref="A1:D4" tableType="queryTable" totalsRowCount="1">
  <autoFilter ref="A1:D3" xr:uid="{00000000-0009-0000-0100-00000C000000}"/>
  <tableColumns count="4">
    <tableColumn id="1" xr3:uid="{00000000-0010-0000-0E00-000001000000}" uniqueName="1" name="CATEGORIA" queryTableFieldId="1"/>
    <tableColumn id="2" xr3:uid="{00000000-0010-0000-0E00-000002000000}" uniqueName="2" name="PIA_INF" totalsRowFunction="custom" queryTableFieldId="2" dataDxfId="8" totalsRowDxfId="9" dataCellStyle="Millares">
      <totalsRowFormula>SUM(B2:B3)</totalsRowFormula>
    </tableColumn>
    <tableColumn id="3" xr3:uid="{00000000-0010-0000-0E00-000003000000}" uniqueName="3" name="PIM_INF" totalsRowFunction="custom" queryTableFieldId="3" dataDxfId="7" totalsRowDxfId="10" dataCellStyle="Millares">
      <totalsRowFormula>SUM(C2:C3)</totalsRowFormula>
    </tableColumn>
    <tableColumn id="4" xr3:uid="{00000000-0010-0000-0E00-000004000000}" uniqueName="4" name="DEV_INF" totalsRowFunction="custom" queryTableFieldId="4" dataDxfId="6" totalsRowDxfId="11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a_Consulta_desde_bdp_gpnna17" displayName="Tabla_Consulta_desde_bdp_gpnna17" ref="A1:D4" tableType="queryTable" totalsRowCount="1">
  <autoFilter ref="A1:D3" xr:uid="{00000000-0009-0000-0100-000010000000}"/>
  <tableColumns count="4">
    <tableColumn id="1" xr3:uid="{00000000-0010-0000-0F00-000001000000}" uniqueName="1" name="CAT_PPTAL" queryTableFieldId="1"/>
    <tableColumn id="2" xr3:uid="{00000000-0010-0000-0F00-000002000000}" uniqueName="2" name="PIA_INF" totalsRowFunction="custom" queryTableFieldId="2" dataDxfId="2" totalsRowDxfId="3" dataCellStyle="Millares">
      <totalsRowFormula>SUM(B2:B3)</totalsRowFormula>
    </tableColumn>
    <tableColumn id="3" xr3:uid="{00000000-0010-0000-0F00-000003000000}" uniqueName="3" name="PIM_INF" totalsRowFunction="custom" queryTableFieldId="3" dataDxfId="1" totalsRowDxfId="4" dataCellStyle="Millares">
      <totalsRowFormula>SUM(C2:C3)</totalsRowFormula>
    </tableColumn>
    <tableColumn id="4" xr3:uid="{00000000-0010-0000-0F00-000004000000}" uniqueName="4" name="DEV_INF" totalsRowFunction="custom" queryTableFieldId="4" dataDxfId="0" totalsRowDxfId="5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0000000}" name="Tabla_GPNNAXMETA" displayName="Tabla_GPNNAXMETA" ref="A1:D26" tableType="queryTable" totalsRowShown="0">
  <autoFilter ref="A1:D26" xr:uid="{00000000-0009-0000-0100-00000D000000}"/>
  <tableColumns count="4">
    <tableColumn id="1" xr3:uid="{00000000-0010-0000-1000-000001000000}" uniqueName="1" name="META" queryTableFieldId="1"/>
    <tableColumn id="2" xr3:uid="{00000000-0010-0000-1000-000002000000}" uniqueName="2" name="PIA_INF" queryTableFieldId="2"/>
    <tableColumn id="3" xr3:uid="{00000000-0010-0000-1000-000003000000}" uniqueName="3" name="PIM_INF" queryTableFieldId="3"/>
    <tableColumn id="4" xr3:uid="{00000000-0010-0000-1000-000004000000}" uniqueName="4" name="DEV_INF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_Consulta_desde_CALIDAD_GP_GPNNA_1" displayName="Tabla_Consulta_desde_CALIDAD_GP_GPNNA_1" ref="A9:C10" tableType="queryTable" totalsRowShown="0">
  <autoFilter ref="A9:C10" xr:uid="{00000000-0009-0000-0100-000003000000}"/>
  <tableColumns count="3">
    <tableColumn id="1" xr3:uid="{00000000-0010-0000-0100-000001000000}" uniqueName="1" name="PIA_INF" queryTableFieldId="1"/>
    <tableColumn id="2" xr3:uid="{00000000-0010-0000-0100-000002000000}" uniqueName="2" name="PIM_INF" queryTableFieldId="2"/>
    <tableColumn id="3" xr3:uid="{00000000-0010-0000-0100-000003000000}" uniqueName="3" name="DEV_INF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_Consulta_desde_CALIDAD_GP_GPNNA_2" displayName="Tabla_Consulta_desde_CALIDAD_GP_GPNNA_2" ref="A15:C16" tableType="queryTable" totalsRowShown="0">
  <autoFilter ref="A15:C16" xr:uid="{00000000-0009-0000-0100-000004000000}"/>
  <tableColumns count="3">
    <tableColumn id="1" xr3:uid="{00000000-0010-0000-0200-000001000000}" uniqueName="1" name="PIA_INF" queryTableFieldId="1"/>
    <tableColumn id="2" xr3:uid="{00000000-0010-0000-0200-000002000000}" uniqueName="2" name="PIM_INF" queryTableFieldId="2"/>
    <tableColumn id="3" xr3:uid="{00000000-0010-0000-0200-000003000000}" uniqueName="3" name="DEV_INF" queryTableField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_Consulta_desde_CALIDAD_GP_GPNNA_3" displayName="Tabla_Consulta_desde_CALIDAD_GP_GPNNA_3" ref="A21:C22" tableType="queryTable" totalsRowShown="0">
  <autoFilter ref="A21:C22" xr:uid="{00000000-0009-0000-0100-000005000000}"/>
  <tableColumns count="3">
    <tableColumn id="1" xr3:uid="{00000000-0010-0000-0300-000001000000}" uniqueName="1" name="PIA_INF" queryTableFieldId="1"/>
    <tableColumn id="2" xr3:uid="{00000000-0010-0000-0300-000002000000}" uniqueName="2" name="PIM_INF" queryTableFieldId="2"/>
    <tableColumn id="3" xr3:uid="{00000000-0010-0000-0300-000003000000}" uniqueName="3" name="DEV_INF" queryTableField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a_Consulta_desde_CALIDAD_GPNNA3" displayName="Tabla_Consulta_desde_CALIDAD_GPNNA3" ref="A1:E23" tableType="queryTable" totalsRowShown="0">
  <autoFilter ref="A1:E23" xr:uid="{00000000-0009-0000-0100-000002000000}"/>
  <tableColumns count="5">
    <tableColumn id="1" xr3:uid="{00000000-0010-0000-0400-000001000000}" uniqueName="1" name="dato" queryTableFieldId="1"/>
    <tableColumn id="2" xr3:uid="{00000000-0010-0000-0400-000002000000}" uniqueName="2" name="lin" queryTableFieldId="2"/>
    <tableColumn id="3" xr3:uid="{00000000-0010-0000-0400-000003000000}" uniqueName="3" name="PIA_INF" queryTableFieldId="3"/>
    <tableColumn id="4" xr3:uid="{00000000-0010-0000-0400-000004000000}" uniqueName="4" name="PIM_INF" queryTableFieldId="4"/>
    <tableColumn id="5" xr3:uid="{00000000-0010-0000-0400-000005000000}" uniqueName="5" name="DEV_INF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Tabla_Consulta_desde_bdp_gpnna24" displayName="Tabla_Consulta_desde_bdp_gpnna24" ref="A1:D26" tableType="queryTable" totalsRowShown="0">
  <autoFilter ref="A1:D26" xr:uid="{00000000-0009-0000-0100-000017000000}"/>
  <tableColumns count="4">
    <tableColumn id="1" xr3:uid="{00000000-0010-0000-0500-000001000000}" uniqueName="1" name="DES_DEPARTAMENTO" queryTableFieldId="1"/>
    <tableColumn id="2" xr3:uid="{00000000-0010-0000-0500-000002000000}" uniqueName="2" name="PIA_INF" queryTableFieldId="2"/>
    <tableColumn id="3" xr3:uid="{00000000-0010-0000-0500-000003000000}" uniqueName="3" name="PIM_INF" queryTableFieldId="3"/>
    <tableColumn id="4" xr3:uid="{00000000-0010-0000-0500-000004000000}" uniqueName="4" name="DEV_INF" queryTableField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6000000}" name="Tabla_Consulta_desde_bdp_gpnna22" displayName="Tabla_Consulta_desde_bdp_gpnna22" ref="A1:D5" tableType="queryTable" totalsRowShown="0">
  <autoFilter ref="A1:D5" xr:uid="{00000000-0009-0000-0100-000015000000}"/>
  <tableColumns count="4">
    <tableColumn id="1" xr3:uid="{00000000-0010-0000-0600-000001000000}" uniqueName="1" name="DERECHO" queryTableFieldId="1"/>
    <tableColumn id="2" xr3:uid="{00000000-0010-0000-0600-000002000000}" uniqueName="2" name="PIA_INF" queryTableFieldId="2"/>
    <tableColumn id="3" xr3:uid="{00000000-0010-0000-0600-000003000000}" uniqueName="3" name="PIM_INF" queryTableFieldId="3"/>
    <tableColumn id="4" xr3:uid="{00000000-0010-0000-0600-000004000000}" uniqueName="4" name="DEV_INF" queryTableField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7000000}" name="Tabla_Consulta_desde_bdp_gpnna21" displayName="Tabla_Consulta_desde_bdp_gpnna21" ref="A1:D4" tableType="queryTable" totalsRowShown="0">
  <autoFilter ref="A1:D4" xr:uid="{00000000-0009-0000-0100-000014000000}"/>
  <tableColumns count="4">
    <tableColumn id="1" xr3:uid="{00000000-0010-0000-0700-000001000000}" uniqueName="1" name="CICLO" queryTableFieldId="1"/>
    <tableColumn id="2" xr3:uid="{00000000-0010-0000-0700-000002000000}" uniqueName="2" name="PIA_INF" queryTableFieldId="2"/>
    <tableColumn id="3" xr3:uid="{00000000-0010-0000-0700-000003000000}" uniqueName="3" name="PIM_INF" queryTableFieldId="3"/>
    <tableColumn id="4" xr3:uid="{00000000-0010-0000-0700-000004000000}" uniqueName="4" name="DEV_INF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Tabla_Consulta_desde_bdp_gpnna20" displayName="Tabla_Consulta_desde_bdp_gpnna20" ref="A1:D6" tableType="queryTable" totalsRowShown="0">
  <autoFilter ref="A1:D6" xr:uid="{00000000-0009-0000-0100-000013000000}"/>
  <tableColumns count="4">
    <tableColumn id="1" xr3:uid="{00000000-0010-0000-0800-000001000000}" uniqueName="1" name="FUENTE" queryTableFieldId="1"/>
    <tableColumn id="2" xr3:uid="{00000000-0010-0000-0800-000002000000}" uniqueName="2" name="PIA_INF" queryTableFieldId="2"/>
    <tableColumn id="3" xr3:uid="{00000000-0010-0000-0800-000003000000}" uniqueName="3" name="PIM_INF" queryTableFieldId="3"/>
    <tableColumn id="4" xr3:uid="{00000000-0010-0000-0800-000004000000}" uniqueName="4" name="DEV_INF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7"/>
  <sheetViews>
    <sheetView tabSelected="1" zoomScale="80" zoomScaleNormal="80" workbookViewId="0"/>
  </sheetViews>
  <sheetFormatPr baseColWidth="10" defaultColWidth="11.5703125" defaultRowHeight="15" x14ac:dyDescent="0.25"/>
  <cols>
    <col min="1" max="1" width="1.42578125" customWidth="1"/>
    <col min="2" max="2" width="41.28515625" customWidth="1"/>
    <col min="3" max="3" width="22.140625" customWidth="1"/>
    <col min="4" max="4" width="13.42578125" customWidth="1"/>
    <col min="5" max="5" width="22.140625" customWidth="1"/>
    <col min="6" max="6" width="8.42578125" customWidth="1"/>
    <col min="7" max="7" width="22.140625" customWidth="1"/>
    <col min="8" max="8" width="8.42578125" customWidth="1"/>
    <col min="9" max="9" width="12.140625" style="21" customWidth="1"/>
    <col min="10" max="12" width="15.7109375" bestFit="1" customWidth="1"/>
    <col min="14" max="14" width="15.7109375" bestFit="1" customWidth="1"/>
    <col min="16" max="16" width="15.7109375" bestFit="1" customWidth="1"/>
  </cols>
  <sheetData>
    <row r="1" spans="2:9" ht="21" x14ac:dyDescent="0.35">
      <c r="B1" s="1" t="s">
        <v>3</v>
      </c>
      <c r="H1" s="2"/>
      <c r="I1" s="30"/>
    </row>
    <row r="2" spans="2:9" ht="21" x14ac:dyDescent="0.35">
      <c r="B2" s="1"/>
      <c r="H2" s="2"/>
      <c r="I2" s="30"/>
    </row>
    <row r="3" spans="2:9" ht="15" customHeight="1" x14ac:dyDescent="0.25">
      <c r="B3" s="9" t="s">
        <v>402</v>
      </c>
      <c r="H3" s="2"/>
      <c r="I3" s="30"/>
    </row>
    <row r="4" spans="2:9" ht="15" customHeight="1" x14ac:dyDescent="0.25">
      <c r="B4" t="s">
        <v>4</v>
      </c>
      <c r="H4" s="2"/>
      <c r="I4" s="30"/>
    </row>
    <row r="5" spans="2:9" ht="15" customHeight="1" x14ac:dyDescent="0.25">
      <c r="B5" s="4" t="s">
        <v>5</v>
      </c>
      <c r="C5" s="4" t="s">
        <v>6</v>
      </c>
      <c r="D5" s="4" t="s">
        <v>11</v>
      </c>
      <c r="E5" s="4" t="s">
        <v>7</v>
      </c>
      <c r="F5" s="4" t="s">
        <v>11</v>
      </c>
      <c r="G5" s="4" t="s">
        <v>8</v>
      </c>
      <c r="H5" s="4" t="s">
        <v>11</v>
      </c>
      <c r="I5" s="31" t="s">
        <v>9</v>
      </c>
    </row>
    <row r="6" spans="2:9" ht="15" customHeight="1" x14ac:dyDescent="0.25">
      <c r="B6" s="5" t="s">
        <v>10</v>
      </c>
      <c r="C6" s="34">
        <f>Tabla_Consulta_desde_CALIDAD_GP_GPNNA[PIA_INF]</f>
        <v>138490511244</v>
      </c>
      <c r="D6" s="22">
        <v>1</v>
      </c>
      <c r="E6" s="34">
        <f>Tabla_Consulta_desde_CALIDAD_GP_GPNNA[PIM_INF]</f>
        <v>158282217927</v>
      </c>
      <c r="F6" s="22">
        <v>1</v>
      </c>
      <c r="G6" s="34">
        <f>Tabla_Consulta_desde_CALIDAD_GP_GPNNA[DEV_INF]</f>
        <v>136631599515</v>
      </c>
      <c r="H6" s="21">
        <v>1</v>
      </c>
      <c r="I6" s="21">
        <f>G6/E6</f>
        <v>0.8632150932962962</v>
      </c>
    </row>
    <row r="7" spans="2:9" ht="15" customHeight="1" x14ac:dyDescent="0.25">
      <c r="B7" s="5" t="s">
        <v>193</v>
      </c>
      <c r="C7" s="34">
        <f>Tabla_Consulta_desde_CALIDAD_GP_GPNNA_1[PIA_INF]</f>
        <v>11730523845</v>
      </c>
      <c r="D7" s="22">
        <f>C7/$C$6</f>
        <v>8.4702726126359193E-2</v>
      </c>
      <c r="E7" s="34">
        <f>Tabla_Consulta_desde_CALIDAD_GP_GPNNA_1[PIM_INF]</f>
        <v>12171467772</v>
      </c>
      <c r="F7" s="22">
        <f>E7/$E$6</f>
        <v>7.6897253092659462E-2</v>
      </c>
      <c r="G7" s="34">
        <f>Tabla_Consulta_desde_CALIDAD_GP_GPNNA_1[DEV_INF]</f>
        <v>11500525520</v>
      </c>
      <c r="H7" s="21">
        <f>G7/G6</f>
        <v>8.4171784278478157E-2</v>
      </c>
      <c r="I7" s="21">
        <f t="shared" ref="I7:I10" si="0">G7/E7</f>
        <v>0.94487581411146837</v>
      </c>
    </row>
    <row r="8" spans="2:9" ht="15" customHeight="1" x14ac:dyDescent="0.25">
      <c r="B8" s="5" t="s">
        <v>194</v>
      </c>
      <c r="C8" s="34">
        <f>Tabla_Consulta_desde_CALIDAD_GP_GPNNA_2[PIA_INF]</f>
        <v>7662741101</v>
      </c>
      <c r="D8" s="22">
        <f t="shared" ref="D8:D9" si="1">C8/$C$6</f>
        <v>5.533044128560817E-2</v>
      </c>
      <c r="E8" s="34">
        <f>Tabla_Consulta_desde_CALIDAD_GP_GPNNA_2[PIM_INF]</f>
        <v>1313784125</v>
      </c>
      <c r="F8" s="22">
        <f t="shared" ref="F8:F9" si="2">E8/$E$6</f>
        <v>8.3002635558589357E-3</v>
      </c>
      <c r="G8" s="34">
        <f>Tabla_Consulta_desde_CALIDAD_GP_GPNNA_2[DEV_INF]</f>
        <v>0</v>
      </c>
      <c r="H8" s="21">
        <f>G8/G6</f>
        <v>0</v>
      </c>
      <c r="I8" s="21">
        <f t="shared" si="0"/>
        <v>0</v>
      </c>
    </row>
    <row r="9" spans="2:9" ht="15" customHeight="1" x14ac:dyDescent="0.25">
      <c r="B9" s="5" t="s">
        <v>195</v>
      </c>
      <c r="C9" s="34">
        <f>Tabla_Consulta_desde_CALIDAD_GP_GPNNA_3[PIA_INF]</f>
        <v>11993308315</v>
      </c>
      <c r="D9" s="22">
        <f t="shared" si="1"/>
        <v>8.6600216919334977E-2</v>
      </c>
      <c r="E9" s="34">
        <f>Tabla_Consulta_desde_CALIDAD_GP_GPNNA_3[PIM_INF]</f>
        <v>12443434179</v>
      </c>
      <c r="F9" s="22">
        <f t="shared" si="2"/>
        <v>7.8615490368848198E-2</v>
      </c>
      <c r="G9" s="34">
        <f>Tabla_Consulta_desde_CALIDAD_GP_GPNNA_3[DEV_INF]</f>
        <v>11967721044</v>
      </c>
      <c r="H9" s="21">
        <f>G9/G6</f>
        <v>8.7591165487937744E-2</v>
      </c>
      <c r="I9" s="21">
        <f t="shared" si="0"/>
        <v>0.96176994805800231</v>
      </c>
    </row>
    <row r="10" spans="2:9" ht="15" customHeight="1" x14ac:dyDescent="0.25">
      <c r="B10" s="6" t="s">
        <v>196</v>
      </c>
      <c r="C10" s="76">
        <f>C6-C7-C8-C9</f>
        <v>107103937983</v>
      </c>
      <c r="D10" s="63">
        <f>C10/C6</f>
        <v>0.77336661566869769</v>
      </c>
      <c r="E10" s="76">
        <f>E6-E7-E8-E9</f>
        <v>132353531851</v>
      </c>
      <c r="F10" s="63">
        <f>E10/E6</f>
        <v>0.83618699298263344</v>
      </c>
      <c r="G10" s="76">
        <f>G6-G7-G8-G9</f>
        <v>113163352951</v>
      </c>
      <c r="H10" s="63">
        <f>G10/G6</f>
        <v>0.82823705023358407</v>
      </c>
      <c r="I10" s="29">
        <f t="shared" si="0"/>
        <v>0.85500818428023684</v>
      </c>
    </row>
    <row r="11" spans="2:9" ht="15" customHeight="1" x14ac:dyDescent="0.35">
      <c r="B11" s="1"/>
      <c r="H11" s="2"/>
      <c r="I11" s="30"/>
    </row>
    <row r="12" spans="2:9" ht="15" customHeight="1" x14ac:dyDescent="0.35">
      <c r="B12" s="1"/>
      <c r="H12" s="2"/>
      <c r="I12" s="30"/>
    </row>
    <row r="13" spans="2:9" x14ac:dyDescent="0.25">
      <c r="B13" s="9" t="s">
        <v>403</v>
      </c>
      <c r="G13" s="2"/>
      <c r="H13" s="2"/>
    </row>
    <row r="14" spans="2:9" x14ac:dyDescent="0.25">
      <c r="B14" s="3" t="s">
        <v>4</v>
      </c>
    </row>
    <row r="15" spans="2:9" x14ac:dyDescent="0.25">
      <c r="B15" s="4" t="s">
        <v>5</v>
      </c>
      <c r="C15" s="4" t="s">
        <v>6</v>
      </c>
      <c r="D15" s="4" t="s">
        <v>11</v>
      </c>
      <c r="E15" s="4" t="s">
        <v>7</v>
      </c>
      <c r="F15" s="4" t="s">
        <v>11</v>
      </c>
      <c r="G15" s="4" t="s">
        <v>8</v>
      </c>
      <c r="H15" s="4" t="s">
        <v>11</v>
      </c>
      <c r="I15" s="31" t="s">
        <v>9</v>
      </c>
    </row>
    <row r="16" spans="2:9" x14ac:dyDescent="0.25">
      <c r="B16" s="5" t="s">
        <v>12</v>
      </c>
      <c r="C16" s="34">
        <f>objetivo4!A3</f>
        <v>22979778787.675274</v>
      </c>
      <c r="D16" s="21">
        <f>C16/C18</f>
        <v>0.83333851180959528</v>
      </c>
      <c r="E16" s="34">
        <f>objetivo4!B3</f>
        <v>25655827812.814468</v>
      </c>
      <c r="F16" s="21">
        <f>E16/E18</f>
        <v>0.78226226091948425</v>
      </c>
      <c r="G16" s="34">
        <f>objetivo4!C3</f>
        <v>23297134154.202656</v>
      </c>
      <c r="H16" s="21">
        <f>G16/G18</f>
        <v>0.80585757345030673</v>
      </c>
      <c r="I16" s="21">
        <f>G16/E16</f>
        <v>0.90806402054843449</v>
      </c>
    </row>
    <row r="17" spans="2:9" x14ac:dyDescent="0.25">
      <c r="B17" s="5" t="s">
        <v>13</v>
      </c>
      <c r="C17" s="34">
        <f>objetivo4!A4+objetivo4!A5+objetivo4!A6+objetivo4!A2</f>
        <v>4595784398.2558136</v>
      </c>
      <c r="D17" s="21">
        <f>C17/C18</f>
        <v>0.16666148819040474</v>
      </c>
      <c r="E17" s="34">
        <f>objetivo4!B4+objetivo4!B5+objetivo4!B6+objetivo4!B2</f>
        <v>7141136957.8727655</v>
      </c>
      <c r="F17" s="21">
        <f>E17/E18</f>
        <v>0.2177377390805158</v>
      </c>
      <c r="G17" s="34">
        <f>objetivo4!C4+objetivo4!C5+objetivo4!C6+objetivo4!C2</f>
        <v>5612607370.5374784</v>
      </c>
      <c r="H17" s="21">
        <f>G17/G18</f>
        <v>0.19414242654969324</v>
      </c>
      <c r="I17" s="21">
        <f>G17/E17</f>
        <v>0.78595431002759919</v>
      </c>
    </row>
    <row r="18" spans="2:9" x14ac:dyDescent="0.25">
      <c r="B18" s="6" t="s">
        <v>10</v>
      </c>
      <c r="C18" s="10">
        <f>SUM(C16:C17)</f>
        <v>27575563185.931087</v>
      </c>
      <c r="D18" s="35">
        <f>+SUM(D16:D17)</f>
        <v>1</v>
      </c>
      <c r="E18" s="10">
        <f>SUM(E16:E17)</f>
        <v>32796964770.687233</v>
      </c>
      <c r="F18" s="35">
        <f>+SUM(F16:F17)</f>
        <v>1</v>
      </c>
      <c r="G18" s="10">
        <f>SUM(G16:G17)</f>
        <v>28909741524.740135</v>
      </c>
      <c r="H18" s="35">
        <f>+SUM(H16:H17)</f>
        <v>1</v>
      </c>
      <c r="I18" s="29">
        <f>G18/E18</f>
        <v>0.88147612825985167</v>
      </c>
    </row>
    <row r="19" spans="2:9" x14ac:dyDescent="0.25">
      <c r="B19" s="7"/>
      <c r="C19" s="7"/>
      <c r="D19" s="7"/>
      <c r="E19" s="11"/>
      <c r="F19" s="7"/>
      <c r="G19" s="12"/>
      <c r="H19" s="7"/>
      <c r="I19" s="32"/>
    </row>
    <row r="20" spans="2:9" x14ac:dyDescent="0.25">
      <c r="B20" s="7"/>
      <c r="C20" s="7"/>
      <c r="E20" s="12"/>
    </row>
    <row r="21" spans="2:9" x14ac:dyDescent="0.25">
      <c r="B21" s="27" t="s">
        <v>404</v>
      </c>
      <c r="C21" s="7"/>
      <c r="E21" s="13"/>
      <c r="G21" s="11"/>
    </row>
    <row r="22" spans="2:9" x14ac:dyDescent="0.25">
      <c r="B22" s="3" t="s">
        <v>4</v>
      </c>
    </row>
    <row r="23" spans="2:9" x14ac:dyDescent="0.25">
      <c r="B23" s="4" t="s">
        <v>14</v>
      </c>
      <c r="C23" s="4" t="s">
        <v>6</v>
      </c>
      <c r="D23" s="4" t="s">
        <v>11</v>
      </c>
      <c r="E23" s="4" t="s">
        <v>7</v>
      </c>
      <c r="F23" s="4" t="s">
        <v>11</v>
      </c>
      <c r="G23" s="4" t="s">
        <v>8</v>
      </c>
      <c r="H23" s="4" t="s">
        <v>11</v>
      </c>
      <c r="I23" s="31" t="s">
        <v>9</v>
      </c>
    </row>
    <row r="24" spans="2:9" x14ac:dyDescent="0.25">
      <c r="B24" s="14" t="str">
        <f>funcion!B2</f>
        <v>PLANEAMIENTO, GESTION Y RESERVA DE CONTINGENCIA</v>
      </c>
      <c r="C24" s="34">
        <f>funcion!C2</f>
        <v>56940082.873776659</v>
      </c>
      <c r="D24" s="21">
        <f t="shared" ref="D24:D38" si="3">C24/$C$39</f>
        <v>2.0648747040940643E-3</v>
      </c>
      <c r="E24" s="34">
        <f>funcion!D2</f>
        <v>73822537.269655436</v>
      </c>
      <c r="F24" s="21">
        <f t="shared" ref="F24:F38" si="4">E24/$E$39</f>
        <v>2.2508954040660308E-3</v>
      </c>
      <c r="G24" s="34">
        <f>funcion!E2</f>
        <v>69887418.576739818</v>
      </c>
      <c r="H24" s="21">
        <f t="shared" ref="H24:H38" si="5">G24/$G$39</f>
        <v>2.4174349160794896E-3</v>
      </c>
      <c r="I24" s="21">
        <f t="shared" ref="I24:I38" si="6">G24/E24</f>
        <v>0.94669488697548276</v>
      </c>
    </row>
    <row r="25" spans="2:9" x14ac:dyDescent="0.25">
      <c r="B25" s="14" t="str">
        <f>funcion!B3</f>
        <v>ORDEN PUBLICO Y SEGURIDAD</v>
      </c>
      <c r="C25" s="34">
        <f>funcion!C3</f>
        <v>9228082.3212268855</v>
      </c>
      <c r="D25" s="21">
        <f t="shared" si="3"/>
        <v>3.3464710254530724E-4</v>
      </c>
      <c r="E25" s="34">
        <f>funcion!D3</f>
        <v>12606246.472810784</v>
      </c>
      <c r="F25" s="21">
        <f t="shared" si="4"/>
        <v>3.8437235155607447E-4</v>
      </c>
      <c r="G25" s="34">
        <f>funcion!E3</f>
        <v>11674859.32199619</v>
      </c>
      <c r="H25" s="21">
        <f t="shared" si="5"/>
        <v>4.0383824642656145E-4</v>
      </c>
      <c r="I25" s="21">
        <f t="shared" si="6"/>
        <v>0.92611701248080347</v>
      </c>
    </row>
    <row r="26" spans="2:9" x14ac:dyDescent="0.25">
      <c r="B26" s="14" t="str">
        <f>funcion!B4</f>
        <v>JUSTICIA</v>
      </c>
      <c r="C26" s="34">
        <f>funcion!C4</f>
        <v>40848882.245165654</v>
      </c>
      <c r="D26" s="21">
        <f t="shared" si="3"/>
        <v>1.4813435348441596E-3</v>
      </c>
      <c r="E26" s="34">
        <f>funcion!D4</f>
        <v>57948301.196570955</v>
      </c>
      <c r="F26" s="21">
        <f t="shared" si="4"/>
        <v>1.7668800025166683E-3</v>
      </c>
      <c r="G26" s="34">
        <f>funcion!E4</f>
        <v>56882905.905080192</v>
      </c>
      <c r="H26" s="21">
        <f t="shared" si="5"/>
        <v>1.9676034064988607E-3</v>
      </c>
      <c r="I26" s="21">
        <f t="shared" si="6"/>
        <v>0.98161472779198911</v>
      </c>
    </row>
    <row r="27" spans="2:9" x14ac:dyDescent="0.25">
      <c r="B27" s="14" t="str">
        <f>funcion!B5</f>
        <v>TRABAJO</v>
      </c>
      <c r="C27" s="34">
        <f>funcion!C5</f>
        <v>2566835</v>
      </c>
      <c r="D27" s="21">
        <f t="shared" si="3"/>
        <v>9.3083683647468879E-5</v>
      </c>
      <c r="E27" s="34">
        <f>funcion!D5</f>
        <v>1295306</v>
      </c>
      <c r="F27" s="21">
        <f t="shared" si="4"/>
        <v>3.9494691324536786E-5</v>
      </c>
      <c r="G27" s="34">
        <f>funcion!E5</f>
        <v>1249890</v>
      </c>
      <c r="H27" s="21">
        <f t="shared" si="5"/>
        <v>4.3234215668458366E-5</v>
      </c>
      <c r="I27" s="21">
        <f t="shared" si="6"/>
        <v>0.96493801464673212</v>
      </c>
    </row>
    <row r="28" spans="2:9" x14ac:dyDescent="0.25">
      <c r="B28" s="14" t="str">
        <f>funcion!B6</f>
        <v>AGROPECUARIA</v>
      </c>
      <c r="C28" s="34">
        <f>funcion!C6</f>
        <v>0</v>
      </c>
      <c r="D28" s="21">
        <f t="shared" si="3"/>
        <v>0</v>
      </c>
      <c r="E28" s="34">
        <f>funcion!D6</f>
        <v>0</v>
      </c>
      <c r="F28" s="21">
        <f t="shared" si="4"/>
        <v>0</v>
      </c>
      <c r="G28" s="34">
        <f>funcion!E6</f>
        <v>0</v>
      </c>
      <c r="H28" s="21">
        <f t="shared" si="5"/>
        <v>0</v>
      </c>
    </row>
    <row r="29" spans="2:9" x14ac:dyDescent="0.25">
      <c r="B29" s="14" t="str">
        <f>funcion!B7</f>
        <v>ENERGIA</v>
      </c>
      <c r="C29" s="34">
        <f>funcion!C7</f>
        <v>149661632.20153272</v>
      </c>
      <c r="D29" s="21">
        <f t="shared" si="3"/>
        <v>5.4273282178290833E-3</v>
      </c>
      <c r="E29" s="34">
        <f>funcion!D7</f>
        <v>182711133.06506354</v>
      </c>
      <c r="F29" s="21">
        <f t="shared" si="4"/>
        <v>5.5709768980928458E-3</v>
      </c>
      <c r="G29" s="34">
        <f>funcion!E7</f>
        <v>112805819.86875623</v>
      </c>
      <c r="H29" s="21">
        <f t="shared" si="5"/>
        <v>3.9020002919161472E-3</v>
      </c>
      <c r="I29" s="21">
        <f t="shared" si="6"/>
        <v>0.61739981563458435</v>
      </c>
    </row>
    <row r="30" spans="2:9" x14ac:dyDescent="0.25">
      <c r="B30" s="14" t="str">
        <f>funcion!B8</f>
        <v>TRANSPORTE</v>
      </c>
      <c r="C30" s="34">
        <f>funcion!C8</f>
        <v>386120182.32140672</v>
      </c>
      <c r="D30" s="21">
        <f t="shared" si="3"/>
        <v>1.4002259163954376E-2</v>
      </c>
      <c r="E30" s="34">
        <f>funcion!D8</f>
        <v>1051304577.5659794</v>
      </c>
      <c r="F30" s="21">
        <f t="shared" si="4"/>
        <v>3.2054935111117296E-2</v>
      </c>
      <c r="G30" s="34">
        <f>funcion!E8</f>
        <v>711529535.14437401</v>
      </c>
      <c r="H30" s="21">
        <f t="shared" si="5"/>
        <v>2.4612102966588896E-2</v>
      </c>
      <c r="I30" s="21">
        <f t="shared" si="6"/>
        <v>0.67680627510605396</v>
      </c>
    </row>
    <row r="31" spans="2:9" x14ac:dyDescent="0.25">
      <c r="B31" s="14" t="str">
        <f>funcion!B9</f>
        <v>COMUNICACIONES</v>
      </c>
      <c r="C31" s="34">
        <f>funcion!C9</f>
        <v>24216428.567088481</v>
      </c>
      <c r="D31" s="21">
        <f t="shared" si="3"/>
        <v>8.7818436939280959E-4</v>
      </c>
      <c r="E31" s="34">
        <f>funcion!D9</f>
        <v>41039583.030009657</v>
      </c>
      <c r="F31" s="21">
        <f t="shared" si="4"/>
        <v>1.2513225939337343E-3</v>
      </c>
      <c r="G31" s="34">
        <f>funcion!E9</f>
        <v>37809450.650687404</v>
      </c>
      <c r="H31" s="21">
        <f t="shared" si="5"/>
        <v>1.3078446453189904E-3</v>
      </c>
      <c r="I31" s="21">
        <f t="shared" si="6"/>
        <v>0.92129227100187006</v>
      </c>
    </row>
    <row r="32" spans="2:9" x14ac:dyDescent="0.25">
      <c r="B32" s="14" t="str">
        <f>funcion!B10</f>
        <v>AMBIENTE</v>
      </c>
      <c r="C32" s="34">
        <f>funcion!C10</f>
        <v>0</v>
      </c>
      <c r="D32" s="21">
        <f t="shared" si="3"/>
        <v>0</v>
      </c>
      <c r="E32" s="34">
        <f>funcion!D10</f>
        <v>0</v>
      </c>
      <c r="F32" s="21">
        <f t="shared" si="4"/>
        <v>0</v>
      </c>
      <c r="G32" s="34">
        <f>funcion!E10</f>
        <v>0</v>
      </c>
      <c r="H32" s="21">
        <f t="shared" si="5"/>
        <v>0</v>
      </c>
    </row>
    <row r="33" spans="2:9" x14ac:dyDescent="0.25">
      <c r="B33" s="14" t="str">
        <f>funcion!B11</f>
        <v>SANEAMIENTO</v>
      </c>
      <c r="C33" s="34">
        <f>funcion!C11</f>
        <v>660889967.61906171</v>
      </c>
      <c r="D33" s="21">
        <f t="shared" si="3"/>
        <v>2.3966508432228289E-2</v>
      </c>
      <c r="E33" s="34">
        <f>funcion!D11</f>
        <v>1904042783.787394</v>
      </c>
      <c r="F33" s="21">
        <f t="shared" si="4"/>
        <v>5.8055457177219022E-2</v>
      </c>
      <c r="G33" s="34">
        <f>funcion!E11</f>
        <v>1176236530.7612376</v>
      </c>
      <c r="H33" s="21">
        <f t="shared" si="5"/>
        <v>4.0686511491451742E-2</v>
      </c>
      <c r="I33" s="21">
        <f t="shared" si="6"/>
        <v>0.61775740586119965</v>
      </c>
    </row>
    <row r="34" spans="2:9" x14ac:dyDescent="0.25">
      <c r="B34" s="14" t="str">
        <f>funcion!B12</f>
        <v>VIVIENDA Y DESARROLLO URBANO</v>
      </c>
      <c r="C34" s="34">
        <f>funcion!C12</f>
        <v>93069906.500741929</v>
      </c>
      <c r="D34" s="21">
        <f t="shared" si="3"/>
        <v>3.3750863354343264E-3</v>
      </c>
      <c r="E34" s="34">
        <f>funcion!D12</f>
        <v>90974411.958350033</v>
      </c>
      <c r="F34" s="21">
        <f t="shared" si="4"/>
        <v>2.7738668073229666E-3</v>
      </c>
      <c r="G34" s="34">
        <f>funcion!E12</f>
        <v>89858410.691416815</v>
      </c>
      <c r="H34" s="21">
        <f t="shared" si="5"/>
        <v>3.1082398510729903E-3</v>
      </c>
      <c r="I34" s="21">
        <f t="shared" si="6"/>
        <v>0.98773280043355327</v>
      </c>
    </row>
    <row r="35" spans="2:9" x14ac:dyDescent="0.25">
      <c r="B35" s="14" t="str">
        <f>funcion!B13</f>
        <v>SALUD</v>
      </c>
      <c r="C35" s="34">
        <f>funcion!C13</f>
        <v>4490247615.2876644</v>
      </c>
      <c r="D35" s="21">
        <f t="shared" si="3"/>
        <v>0.16283430314774364</v>
      </c>
      <c r="E35" s="34">
        <f>funcion!D13</f>
        <v>6278453113.1136055</v>
      </c>
      <c r="F35" s="21">
        <f t="shared" si="4"/>
        <v>0.19143396826541287</v>
      </c>
      <c r="G35" s="34">
        <f>funcion!E13</f>
        <v>5758027159.8652134</v>
      </c>
      <c r="H35" s="21">
        <f t="shared" si="5"/>
        <v>0.19917255762863409</v>
      </c>
      <c r="I35" s="21">
        <f t="shared" si="6"/>
        <v>0.91710920765476533</v>
      </c>
    </row>
    <row r="36" spans="2:9" x14ac:dyDescent="0.25">
      <c r="B36" s="14" t="str">
        <f>funcion!B14</f>
        <v>CULTURA Y DEPORTE</v>
      </c>
      <c r="C36" s="34">
        <f>funcion!C14</f>
        <v>53122772.829081275</v>
      </c>
      <c r="D36" s="21">
        <f t="shared" si="3"/>
        <v>1.9264438035551787E-3</v>
      </c>
      <c r="E36" s="34">
        <f>funcion!D14</f>
        <v>158391576.35506687</v>
      </c>
      <c r="F36" s="21">
        <f t="shared" si="4"/>
        <v>4.829458380143507E-3</v>
      </c>
      <c r="G36" s="34">
        <f>funcion!E14</f>
        <v>112980024.95591098</v>
      </c>
      <c r="H36" s="21">
        <f t="shared" si="5"/>
        <v>3.9080261184357536E-3</v>
      </c>
      <c r="I36" s="21">
        <f t="shared" si="6"/>
        <v>0.71329566606902961</v>
      </c>
    </row>
    <row r="37" spans="2:9" x14ac:dyDescent="0.25">
      <c r="B37" s="14" t="str">
        <f>funcion!B15</f>
        <v>EDUCACION</v>
      </c>
      <c r="C37" s="34">
        <f>funcion!C15</f>
        <v>18325682562.131348</v>
      </c>
      <c r="D37" s="21">
        <f t="shared" si="3"/>
        <v>0.66456240398676636</v>
      </c>
      <c r="E37" s="34">
        <f>funcion!D15</f>
        <v>19932660507.987335</v>
      </c>
      <c r="F37" s="21">
        <f t="shared" si="4"/>
        <v>0.60775930478183871</v>
      </c>
      <c r="G37" s="34">
        <f>funcion!E15</f>
        <v>17855605028.305897</v>
      </c>
      <c r="H37" s="21">
        <f t="shared" si="5"/>
        <v>0.61763281463535735</v>
      </c>
      <c r="I37" s="21">
        <f t="shared" si="6"/>
        <v>0.89579637505745258</v>
      </c>
    </row>
    <row r="38" spans="2:9" x14ac:dyDescent="0.25">
      <c r="B38" s="14" t="str">
        <f>funcion!B16</f>
        <v>PROTECCION SOCIAL</v>
      </c>
      <c r="C38" s="34">
        <f>funcion!C16</f>
        <v>3282968236.0330081</v>
      </c>
      <c r="D38" s="21">
        <f t="shared" si="3"/>
        <v>0.11905353351796492</v>
      </c>
      <c r="E38" s="34">
        <f>funcion!D16</f>
        <v>3011714692.885397</v>
      </c>
      <c r="F38" s="21">
        <f t="shared" si="4"/>
        <v>9.1829067535455611E-2</v>
      </c>
      <c r="G38" s="34">
        <f>funcion!E16</f>
        <v>2915194490.69279</v>
      </c>
      <c r="H38" s="21">
        <f t="shared" si="5"/>
        <v>0.10083779158655061</v>
      </c>
      <c r="I38" s="21">
        <f t="shared" si="6"/>
        <v>0.96795174442631715</v>
      </c>
    </row>
    <row r="39" spans="2:9" x14ac:dyDescent="0.25">
      <c r="B39" s="15" t="s">
        <v>10</v>
      </c>
      <c r="C39" s="10">
        <f>SUM(C24:C38)</f>
        <v>27575563185.931103</v>
      </c>
      <c r="D39" s="35">
        <f>+SUM(D24:D38)</f>
        <v>0.99999999999999989</v>
      </c>
      <c r="E39" s="10">
        <f>SUM(E24:E38)</f>
        <v>32796964770.687241</v>
      </c>
      <c r="F39" s="35">
        <f>+SUM(F24:F38)</f>
        <v>0.99999999999999978</v>
      </c>
      <c r="G39" s="10">
        <f>SUM(G24:G38)</f>
        <v>28909741524.740101</v>
      </c>
      <c r="H39" s="35">
        <f>+SUM(H24:H38)</f>
        <v>1</v>
      </c>
      <c r="I39" s="63">
        <f t="shared" ref="I39" si="7">G39/E39</f>
        <v>0.88147612825985044</v>
      </c>
    </row>
    <row r="40" spans="2:9" x14ac:dyDescent="0.25">
      <c r="C40" s="28"/>
      <c r="D40" s="18"/>
      <c r="E40" s="28"/>
      <c r="F40" s="18"/>
      <c r="G40" s="28"/>
      <c r="H40" s="18"/>
    </row>
    <row r="41" spans="2:9" x14ac:dyDescent="0.25">
      <c r="C41" s="28"/>
      <c r="D41" s="18"/>
      <c r="E41" s="28"/>
      <c r="F41" s="18"/>
      <c r="G41" s="28"/>
      <c r="H41" s="18"/>
    </row>
    <row r="42" spans="2:9" x14ac:dyDescent="0.25">
      <c r="B42" s="9" t="s">
        <v>405</v>
      </c>
    </row>
    <row r="43" spans="2:9" x14ac:dyDescent="0.25">
      <c r="B43" t="s">
        <v>4</v>
      </c>
    </row>
    <row r="44" spans="2:9" x14ac:dyDescent="0.25">
      <c r="B44" s="4" t="s">
        <v>15</v>
      </c>
      <c r="C44" s="4" t="s">
        <v>6</v>
      </c>
      <c r="D44" s="4" t="s">
        <v>11</v>
      </c>
      <c r="E44" s="4" t="s">
        <v>7</v>
      </c>
      <c r="F44" s="4" t="s">
        <v>11</v>
      </c>
      <c r="G44" s="4" t="s">
        <v>8</v>
      </c>
      <c r="H44" s="4" t="s">
        <v>11</v>
      </c>
      <c r="I44" s="31" t="s">
        <v>9</v>
      </c>
    </row>
    <row r="45" spans="2:9" x14ac:dyDescent="0.25">
      <c r="B45" s="5" t="s">
        <v>16</v>
      </c>
      <c r="C45" s="8">
        <f>categoriaPP!B2</f>
        <v>4048302433.923068</v>
      </c>
      <c r="D45" s="23">
        <f>C45/$C$47</f>
        <v>0.14680760667069559</v>
      </c>
      <c r="E45" s="8">
        <f>categoriaPP!C2</f>
        <v>4004431521.7966881</v>
      </c>
      <c r="F45" s="24">
        <f>E45/$E$47</f>
        <v>0.12209762549050635</v>
      </c>
      <c r="G45" s="8">
        <f>categoriaPP!D2</f>
        <v>3350465318.7177987</v>
      </c>
      <c r="H45" s="24">
        <f>G45/$G$47</f>
        <v>0.11589399081450048</v>
      </c>
      <c r="I45" s="21">
        <f>G45/E45</f>
        <v>0.83668937787567133</v>
      </c>
    </row>
    <row r="46" spans="2:9" x14ac:dyDescent="0.25">
      <c r="B46" s="5" t="s">
        <v>17</v>
      </c>
      <c r="C46" s="8">
        <f>categoriaPP!B3</f>
        <v>23527260752.007908</v>
      </c>
      <c r="D46" s="23">
        <f>C46/$C$47</f>
        <v>0.85319239332930441</v>
      </c>
      <c r="E46" s="8">
        <f>categoriaPP!C3</f>
        <v>28792533248.890446</v>
      </c>
      <c r="F46" s="24">
        <f>E46/$E$47</f>
        <v>0.8779023745094936</v>
      </c>
      <c r="G46" s="8">
        <f>categoriaPP!D3</f>
        <v>25559276206.022182</v>
      </c>
      <c r="H46" s="24">
        <f>G46/$G$47</f>
        <v>0.88410600918549942</v>
      </c>
      <c r="I46" s="21">
        <f>G46/E46</f>
        <v>0.88770501661249757</v>
      </c>
    </row>
    <row r="47" spans="2:9" x14ac:dyDescent="0.25">
      <c r="B47" s="6" t="s">
        <v>10</v>
      </c>
      <c r="C47" s="25">
        <f>SUM(C45:C46)</f>
        <v>27575563185.930977</v>
      </c>
      <c r="D47" s="36">
        <f>+SUM(D45:D46)</f>
        <v>1</v>
      </c>
      <c r="E47" s="25">
        <f>SUM(E45:E46)</f>
        <v>32796964770.687134</v>
      </c>
      <c r="F47" s="36">
        <f>+SUM(F45:F46)</f>
        <v>1</v>
      </c>
      <c r="G47" s="25">
        <f>SUM(G45:G46)</f>
        <v>28909741524.739983</v>
      </c>
      <c r="H47" s="36">
        <f>+SUM(H45:H46)</f>
        <v>0.99999999999999989</v>
      </c>
      <c r="I47" s="29">
        <f>G47/E47</f>
        <v>0.88147612825984967</v>
      </c>
    </row>
    <row r="48" spans="2:9" x14ac:dyDescent="0.25">
      <c r="H48" s="16"/>
    </row>
    <row r="50" spans="1:9" x14ac:dyDescent="0.25">
      <c r="B50" s="9" t="s">
        <v>406</v>
      </c>
    </row>
    <row r="51" spans="1:9" x14ac:dyDescent="0.25">
      <c r="B51" t="s">
        <v>4</v>
      </c>
    </row>
    <row r="52" spans="1:9" x14ac:dyDescent="0.25">
      <c r="A52" s="39"/>
      <c r="B52" s="42" t="s">
        <v>17</v>
      </c>
      <c r="C52" s="42" t="s">
        <v>6</v>
      </c>
      <c r="D52" s="42" t="s">
        <v>11</v>
      </c>
      <c r="E52" s="42" t="s">
        <v>7</v>
      </c>
      <c r="F52" s="42" t="s">
        <v>11</v>
      </c>
      <c r="G52" s="42" t="s">
        <v>8</v>
      </c>
      <c r="H52" s="42" t="s">
        <v>11</v>
      </c>
      <c r="I52" s="43" t="s">
        <v>9</v>
      </c>
    </row>
    <row r="53" spans="1:9" x14ac:dyDescent="0.25">
      <c r="A53" s="39"/>
      <c r="B53" s="48" t="str">
        <f>programa!A2</f>
        <v>0001-PROGRAMA ARTICULADO NUTRICIONAL</v>
      </c>
      <c r="C53" s="49">
        <f>programa!D2</f>
        <v>1510203838</v>
      </c>
      <c r="D53" s="58">
        <f t="shared" ref="D53:D116" si="8">C53/$C$134</f>
        <v>5.4766019747893989E-2</v>
      </c>
      <c r="E53" s="49">
        <f>programa!E2</f>
        <v>2007653204</v>
      </c>
      <c r="F53" s="58">
        <f t="shared" ref="F53:F116" si="9">E53/$E$134</f>
        <v>6.1214603791457219E-2</v>
      </c>
      <c r="G53" s="49">
        <f>programa!F2</f>
        <v>1892789198</v>
      </c>
      <c r="H53" s="58">
        <f t="shared" ref="H53:H116" si="10">G53/$G$134</f>
        <v>6.547236668927689E-2</v>
      </c>
      <c r="I53" s="40">
        <f t="shared" ref="I53:I134" si="11">G53/E53</f>
        <v>0.94278692865324165</v>
      </c>
    </row>
    <row r="54" spans="1:9" x14ac:dyDescent="0.25">
      <c r="A54" s="39"/>
      <c r="B54" s="48" t="str">
        <f>programa!A3</f>
        <v>0002-SALUD MATERNO NEONATAL</v>
      </c>
      <c r="C54" s="49">
        <f>programa!D3</f>
        <v>1030379447.6250299</v>
      </c>
      <c r="D54" s="58">
        <f t="shared" si="8"/>
        <v>3.7365671942131889E-2</v>
      </c>
      <c r="E54" s="49">
        <f>programa!E3</f>
        <v>1875697526.6180286</v>
      </c>
      <c r="F54" s="58">
        <f t="shared" si="9"/>
        <v>5.7191192530549669E-2</v>
      </c>
      <c r="G54" s="49">
        <f>programa!F3</f>
        <v>1718555707.0378277</v>
      </c>
      <c r="H54" s="58">
        <f t="shared" si="10"/>
        <v>5.9445557670141647E-2</v>
      </c>
      <c r="I54" s="40">
        <f t="shared" si="11"/>
        <v>0.91622219608961419</v>
      </c>
    </row>
    <row r="55" spans="1:9" x14ac:dyDescent="0.25">
      <c r="A55" s="39"/>
      <c r="B55" s="48" t="str">
        <f>programa!A4</f>
        <v>0016-TBC-VIH/SIDA</v>
      </c>
      <c r="C55" s="49">
        <f>programa!D4</f>
        <v>140055320.22877815</v>
      </c>
      <c r="D55" s="58">
        <f t="shared" si="8"/>
        <v>5.0789649982646125E-3</v>
      </c>
      <c r="E55" s="49">
        <f>programa!E4</f>
        <v>168649526.50389856</v>
      </c>
      <c r="F55" s="58">
        <f t="shared" si="9"/>
        <v>5.1422297057998334E-3</v>
      </c>
      <c r="G55" s="49">
        <f>programa!F4</f>
        <v>166495527.29245579</v>
      </c>
      <c r="H55" s="58">
        <f t="shared" si="10"/>
        <v>5.7591496330042843E-3</v>
      </c>
      <c r="I55" s="40">
        <f t="shared" si="11"/>
        <v>0.98722795577257094</v>
      </c>
    </row>
    <row r="56" spans="1:9" ht="30" x14ac:dyDescent="0.25">
      <c r="A56" s="39"/>
      <c r="B56" s="48" t="str">
        <f>programa!A5</f>
        <v>0017-ENFERMEDADES METAXENICAS Y ZOONOSIS</v>
      </c>
      <c r="C56" s="49">
        <f>programa!D5</f>
        <v>87967796.948583394</v>
      </c>
      <c r="D56" s="58">
        <f t="shared" si="8"/>
        <v>3.1900634759642606E-3</v>
      </c>
      <c r="E56" s="49">
        <f>programa!E5</f>
        <v>124217367.14558007</v>
      </c>
      <c r="F56" s="58">
        <f t="shared" si="9"/>
        <v>3.7874653344934263E-3</v>
      </c>
      <c r="G56" s="49">
        <f>programa!F5</f>
        <v>118620802.1206926</v>
      </c>
      <c r="H56" s="58">
        <f t="shared" si="10"/>
        <v>4.1031429499008261E-3</v>
      </c>
      <c r="I56" s="40">
        <f t="shared" si="11"/>
        <v>0.95494539005702461</v>
      </c>
    </row>
    <row r="57" spans="1:9" x14ac:dyDescent="0.25">
      <c r="A57" s="39"/>
      <c r="B57" s="48" t="str">
        <f>programa!A6</f>
        <v>0018-ENFERMEDADES NO TRANSMISIBLES</v>
      </c>
      <c r="C57" s="49">
        <f>programa!D6</f>
        <v>110287197.19090594</v>
      </c>
      <c r="D57" s="58">
        <f t="shared" si="8"/>
        <v>3.999454025554551E-3</v>
      </c>
      <c r="E57" s="49">
        <f>programa!E6</f>
        <v>119664054.16561826</v>
      </c>
      <c r="F57" s="58">
        <f t="shared" si="9"/>
        <v>3.6486319695220614E-3</v>
      </c>
      <c r="G57" s="49">
        <f>programa!F6</f>
        <v>117901256.27059492</v>
      </c>
      <c r="H57" s="58">
        <f t="shared" si="10"/>
        <v>4.0782535592612766E-3</v>
      </c>
      <c r="I57" s="40">
        <f t="shared" si="11"/>
        <v>0.98526877676579827</v>
      </c>
    </row>
    <row r="58" spans="1:9" x14ac:dyDescent="0.25">
      <c r="A58" s="39"/>
      <c r="B58" s="48" t="str">
        <f>programa!A7</f>
        <v>0024-PREVENCION Y CONTROL DEL CANCER</v>
      </c>
      <c r="C58" s="49">
        <f>programa!D7</f>
        <v>50939571.000279419</v>
      </c>
      <c r="D58" s="58">
        <f t="shared" si="8"/>
        <v>1.8472721901204377E-3</v>
      </c>
      <c r="E58" s="49">
        <f>programa!E7</f>
        <v>68818241.761673525</v>
      </c>
      <c r="F58" s="58">
        <f t="shared" si="9"/>
        <v>2.0983112993181864E-3</v>
      </c>
      <c r="G58" s="49">
        <f>programa!F7</f>
        <v>68212411.157302141</v>
      </c>
      <c r="H58" s="58">
        <f t="shared" si="10"/>
        <v>2.3594957118149231E-3</v>
      </c>
      <c r="I58" s="40">
        <f t="shared" si="11"/>
        <v>0.99119665674590385</v>
      </c>
    </row>
    <row r="59" spans="1:9" hidden="1" x14ac:dyDescent="0.25">
      <c r="A59" s="39"/>
      <c r="B59" s="48" t="str">
        <f>programa!A8</f>
        <v>0030-REDUCCION DE DELITOS Y FALTAS QUE AFECTAN LA SEGURIDAD CIUDADANA</v>
      </c>
      <c r="C59" s="49">
        <f>programa!D8</f>
        <v>0</v>
      </c>
      <c r="D59" s="58">
        <f t="shared" si="8"/>
        <v>0</v>
      </c>
      <c r="E59" s="49">
        <f>programa!E8</f>
        <v>0</v>
      </c>
      <c r="F59" s="58">
        <f t="shared" si="9"/>
        <v>0</v>
      </c>
      <c r="G59" s="49">
        <f>programa!F8</f>
        <v>0</v>
      </c>
      <c r="H59" s="58">
        <f t="shared" si="10"/>
        <v>0</v>
      </c>
      <c r="I59" s="40" t="e">
        <f t="shared" si="11"/>
        <v>#DIV/0!</v>
      </c>
    </row>
    <row r="60" spans="1:9" hidden="1" x14ac:dyDescent="0.25">
      <c r="A60" s="39"/>
      <c r="B60" s="48" t="str">
        <f>programa!A9</f>
        <v>0031-REDUCCION DEL TRAFICO ILICITO DE DROGAS</v>
      </c>
      <c r="C60" s="49">
        <f>programa!D9</f>
        <v>0</v>
      </c>
      <c r="D60" s="58">
        <f t="shared" si="8"/>
        <v>0</v>
      </c>
      <c r="E60" s="49">
        <f>programa!E9</f>
        <v>0</v>
      </c>
      <c r="F60" s="58">
        <f t="shared" si="9"/>
        <v>0</v>
      </c>
      <c r="G60" s="49">
        <f>programa!F9</f>
        <v>0</v>
      </c>
      <c r="H60" s="58">
        <f t="shared" si="10"/>
        <v>0</v>
      </c>
      <c r="I60" s="40" t="e">
        <f t="shared" si="11"/>
        <v>#DIV/0!</v>
      </c>
    </row>
    <row r="61" spans="1:9" hidden="1" x14ac:dyDescent="0.25">
      <c r="A61" s="39"/>
      <c r="B61" s="48" t="str">
        <f>programa!A10</f>
        <v>0032-LUCHA CONTRA EL TERRORISMO</v>
      </c>
      <c r="C61" s="49">
        <f>programa!D10</f>
        <v>0</v>
      </c>
      <c r="D61" s="58">
        <f t="shared" si="8"/>
        <v>0</v>
      </c>
      <c r="E61" s="49">
        <f>programa!E10</f>
        <v>0</v>
      </c>
      <c r="F61" s="58">
        <f t="shared" si="9"/>
        <v>0</v>
      </c>
      <c r="G61" s="49">
        <f>programa!F10</f>
        <v>0</v>
      </c>
      <c r="H61" s="58">
        <f t="shared" si="10"/>
        <v>0</v>
      </c>
      <c r="I61" s="40" t="e">
        <f t="shared" si="11"/>
        <v>#DIV/0!</v>
      </c>
    </row>
    <row r="62" spans="1:9" hidden="1" x14ac:dyDescent="0.25">
      <c r="A62" s="39"/>
      <c r="B62" s="48" t="str">
        <f>programa!A11</f>
        <v>0034-CONTRATACIONES PUBLICAS EFICIENTES</v>
      </c>
      <c r="C62" s="49">
        <f>programa!D11</f>
        <v>0</v>
      </c>
      <c r="D62" s="58">
        <f t="shared" si="8"/>
        <v>0</v>
      </c>
      <c r="E62" s="49">
        <f>programa!E11</f>
        <v>0</v>
      </c>
      <c r="F62" s="58">
        <f t="shared" si="9"/>
        <v>0</v>
      </c>
      <c r="G62" s="49">
        <f>programa!F11</f>
        <v>0</v>
      </c>
      <c r="H62" s="58">
        <f t="shared" si="10"/>
        <v>0</v>
      </c>
      <c r="I62" s="40" t="e">
        <f t="shared" si="11"/>
        <v>#DIV/0!</v>
      </c>
    </row>
    <row r="63" spans="1:9" hidden="1" x14ac:dyDescent="0.25">
      <c r="A63" s="39"/>
      <c r="B63" s="48" t="str">
        <f>programa!A12</f>
        <v>0035-GESTION SOSTENIBLE DE RECURSOS NATURALES Y DIVERSIDAD BIOLOGICA</v>
      </c>
      <c r="C63" s="49">
        <f>programa!D12</f>
        <v>0</v>
      </c>
      <c r="D63" s="58">
        <f t="shared" si="8"/>
        <v>0</v>
      </c>
      <c r="E63" s="49">
        <f>programa!E12</f>
        <v>0</v>
      </c>
      <c r="F63" s="58">
        <f t="shared" si="9"/>
        <v>0</v>
      </c>
      <c r="G63" s="49">
        <f>programa!F12</f>
        <v>0</v>
      </c>
      <c r="H63" s="58">
        <f t="shared" si="10"/>
        <v>0</v>
      </c>
      <c r="I63" s="40" t="e">
        <f t="shared" si="11"/>
        <v>#DIV/0!</v>
      </c>
    </row>
    <row r="64" spans="1:9" hidden="1" x14ac:dyDescent="0.25">
      <c r="A64" s="39"/>
      <c r="B64" s="48" t="str">
        <f>programa!A13</f>
        <v>0036-GESTION INTEGRAL DE RESIDUOS SOLIDOS</v>
      </c>
      <c r="C64" s="49">
        <f>programa!D13</f>
        <v>0</v>
      </c>
      <c r="D64" s="58">
        <f t="shared" si="8"/>
        <v>0</v>
      </c>
      <c r="E64" s="49">
        <f>programa!E13</f>
        <v>0</v>
      </c>
      <c r="F64" s="58">
        <f t="shared" si="9"/>
        <v>0</v>
      </c>
      <c r="G64" s="49">
        <f>programa!F13</f>
        <v>0</v>
      </c>
      <c r="H64" s="58">
        <f t="shared" si="10"/>
        <v>0</v>
      </c>
      <c r="I64" s="40" t="e">
        <f t="shared" si="11"/>
        <v>#DIV/0!</v>
      </c>
    </row>
    <row r="65" spans="1:9" hidden="1" x14ac:dyDescent="0.25">
      <c r="A65" s="39"/>
      <c r="B65" s="48" t="str">
        <f>programa!A14</f>
        <v>0039-MEJORA DE LA SANIDAD ANIMAL</v>
      </c>
      <c r="C65" s="49">
        <f>programa!D14</f>
        <v>0</v>
      </c>
      <c r="D65" s="58">
        <f t="shared" si="8"/>
        <v>0</v>
      </c>
      <c r="E65" s="49">
        <f>programa!E14</f>
        <v>0</v>
      </c>
      <c r="F65" s="58">
        <f t="shared" si="9"/>
        <v>0</v>
      </c>
      <c r="G65" s="49">
        <f>programa!F14</f>
        <v>0</v>
      </c>
      <c r="H65" s="58">
        <f t="shared" si="10"/>
        <v>0</v>
      </c>
      <c r="I65" s="40" t="e">
        <f t="shared" si="11"/>
        <v>#DIV/0!</v>
      </c>
    </row>
    <row r="66" spans="1:9" hidden="1" x14ac:dyDescent="0.25">
      <c r="A66" s="39"/>
      <c r="B66" s="48" t="str">
        <f>programa!A15</f>
        <v>0040-MEJORA Y MANTENIMIENTO DE LA SANIDAD VEGETAL</v>
      </c>
      <c r="C66" s="49">
        <f>programa!D15</f>
        <v>0</v>
      </c>
      <c r="D66" s="58">
        <f t="shared" si="8"/>
        <v>0</v>
      </c>
      <c r="E66" s="49">
        <f>programa!E15</f>
        <v>0</v>
      </c>
      <c r="F66" s="58">
        <f t="shared" si="9"/>
        <v>0</v>
      </c>
      <c r="G66" s="49">
        <f>programa!F15</f>
        <v>0</v>
      </c>
      <c r="H66" s="58">
        <f t="shared" si="10"/>
        <v>0</v>
      </c>
      <c r="I66" s="40" t="e">
        <f t="shared" si="11"/>
        <v>#DIV/0!</v>
      </c>
    </row>
    <row r="67" spans="1:9" hidden="1" x14ac:dyDescent="0.25">
      <c r="A67" s="39"/>
      <c r="B67" s="48" t="str">
        <f>programa!A16</f>
        <v>0041-MEJORA DE LA INOCUIDAD AGROALIMENTARIA</v>
      </c>
      <c r="C67" s="49">
        <f>programa!D16</f>
        <v>0</v>
      </c>
      <c r="D67" s="58">
        <f t="shared" si="8"/>
        <v>0</v>
      </c>
      <c r="E67" s="49">
        <f>programa!E16</f>
        <v>0</v>
      </c>
      <c r="F67" s="58">
        <f t="shared" si="9"/>
        <v>0</v>
      </c>
      <c r="G67" s="49">
        <f>programa!F16</f>
        <v>0</v>
      </c>
      <c r="H67" s="58">
        <f t="shared" si="10"/>
        <v>0</v>
      </c>
      <c r="I67" s="40" t="e">
        <f t="shared" si="11"/>
        <v>#DIV/0!</v>
      </c>
    </row>
    <row r="68" spans="1:9" hidden="1" x14ac:dyDescent="0.25">
      <c r="A68" s="39"/>
      <c r="B68" s="48" t="str">
        <f>programa!A17</f>
        <v>0042-APROVECHAMIENTO DE LOS RECURSOS HIDRICOS PARA USO AGRARIO</v>
      </c>
      <c r="C68" s="49">
        <f>programa!D17</f>
        <v>0</v>
      </c>
      <c r="D68" s="58">
        <f t="shared" si="8"/>
        <v>0</v>
      </c>
      <c r="E68" s="49">
        <f>programa!E17</f>
        <v>0</v>
      </c>
      <c r="F68" s="58">
        <f t="shared" si="9"/>
        <v>0</v>
      </c>
      <c r="G68" s="49">
        <f>programa!F17</f>
        <v>0</v>
      </c>
      <c r="H68" s="58">
        <f t="shared" si="10"/>
        <v>0</v>
      </c>
      <c r="I68" s="40" t="e">
        <f t="shared" si="11"/>
        <v>#DIV/0!</v>
      </c>
    </row>
    <row r="69" spans="1:9" ht="30" x14ac:dyDescent="0.25">
      <c r="A69" s="39"/>
      <c r="B69" s="48" t="str">
        <f>programa!A18</f>
        <v>0046-ACCESO Y USO DE LA ELECTRIFICACION RURAL</v>
      </c>
      <c r="C69" s="49">
        <f>programa!D18</f>
        <v>145379567.11735836</v>
      </c>
      <c r="D69" s="58">
        <f t="shared" si="8"/>
        <v>5.2720434443032631E-3</v>
      </c>
      <c r="E69" s="49">
        <f>programa!E18</f>
        <v>169759554.88431108</v>
      </c>
      <c r="F69" s="58">
        <f t="shared" si="9"/>
        <v>5.1760751664445522E-3</v>
      </c>
      <c r="G69" s="49">
        <f>programa!F18</f>
        <v>105856176.78284481</v>
      </c>
      <c r="H69" s="58">
        <f t="shared" si="10"/>
        <v>3.661609243107765E-3</v>
      </c>
      <c r="I69" s="40">
        <f t="shared" si="11"/>
        <v>0.62356535309593863</v>
      </c>
    </row>
    <row r="70" spans="1:9" ht="60" x14ac:dyDescent="0.25">
      <c r="A70" s="39"/>
      <c r="B70" s="48" t="str">
        <f>programa!A19</f>
        <v>0047-ACCESO Y USO ADECUADO DE LOS SERVICIOS PUBLICOS DE TELECOMUNICACIONES E INFORMACION ASOCIADOS</v>
      </c>
      <c r="C70" s="49">
        <f>programa!D19</f>
        <v>24216428.567088488</v>
      </c>
      <c r="D70" s="58">
        <f t="shared" si="8"/>
        <v>8.7818436939281056E-4</v>
      </c>
      <c r="E70" s="49">
        <f>programa!E19</f>
        <v>41039583.03000965</v>
      </c>
      <c r="F70" s="58">
        <f t="shared" si="9"/>
        <v>1.251322593933734E-3</v>
      </c>
      <c r="G70" s="49">
        <f>programa!F19</f>
        <v>37809450.650687404</v>
      </c>
      <c r="H70" s="58">
        <f t="shared" si="10"/>
        <v>1.3078446453189893E-3</v>
      </c>
      <c r="I70" s="40">
        <f t="shared" si="11"/>
        <v>0.92129227100187017</v>
      </c>
    </row>
    <row r="71" spans="1:9" ht="45" x14ac:dyDescent="0.25">
      <c r="A71" s="39"/>
      <c r="B71" s="48" t="str">
        <f>programa!A20</f>
        <v>0048-PREVENCION Y ATENCION DE INCENDIOS, EMERGENCIAS MEDICAS, RESCATES Y OTROS</v>
      </c>
      <c r="C71" s="49">
        <f>programa!D20</f>
        <v>7715906.9766425174</v>
      </c>
      <c r="D71" s="58">
        <f t="shared" si="8"/>
        <v>2.7980958809860812E-4</v>
      </c>
      <c r="E71" s="49">
        <f>programa!E20</f>
        <v>10287343.00080288</v>
      </c>
      <c r="F71" s="58">
        <f t="shared" si="9"/>
        <v>3.1366753212472092E-4</v>
      </c>
      <c r="G71" s="49">
        <f>programa!F20</f>
        <v>9648128.7287593577</v>
      </c>
      <c r="H71" s="58">
        <f t="shared" si="10"/>
        <v>3.3373279109060063E-4</v>
      </c>
      <c r="I71" s="40">
        <f t="shared" si="11"/>
        <v>0.9378640070625005</v>
      </c>
    </row>
    <row r="72" spans="1:9" ht="30" x14ac:dyDescent="0.25">
      <c r="A72" s="39"/>
      <c r="B72" s="48" t="str">
        <f>programa!A21</f>
        <v>0049-PROGRAMA NACIONAL DE APOYO DIRECTO A LOS MAS POBRES</v>
      </c>
      <c r="C72" s="49">
        <f>programa!D21</f>
        <v>1041456266</v>
      </c>
      <c r="D72" s="58">
        <f t="shared" si="8"/>
        <v>3.7767361593954531E-2</v>
      </c>
      <c r="E72" s="49">
        <f>programa!E21</f>
        <v>1003434048</v>
      </c>
      <c r="F72" s="58">
        <f t="shared" si="9"/>
        <v>3.059533267837131E-2</v>
      </c>
      <c r="G72" s="49">
        <f>programa!F21</f>
        <v>974028879</v>
      </c>
      <c r="H72" s="58">
        <f t="shared" si="10"/>
        <v>3.3692064599278905E-2</v>
      </c>
      <c r="I72" s="40">
        <f t="shared" si="11"/>
        <v>0.97069546418261465</v>
      </c>
    </row>
    <row r="73" spans="1:9" ht="30" x14ac:dyDescent="0.25">
      <c r="A73" s="39"/>
      <c r="B73" s="48" t="str">
        <f>programa!A22</f>
        <v>0051-PREVENCION Y TRATAMIENTO DEL CONSUMO DE DROGAS</v>
      </c>
      <c r="C73" s="49">
        <f>programa!D22</f>
        <v>7716605.7031089701</v>
      </c>
      <c r="D73" s="58">
        <f t="shared" si="8"/>
        <v>2.7983492670952755E-4</v>
      </c>
      <c r="E73" s="49">
        <f>programa!E22</f>
        <v>12202079.110338641</v>
      </c>
      <c r="F73" s="58">
        <f t="shared" si="9"/>
        <v>3.7204903550234699E-4</v>
      </c>
      <c r="G73" s="49">
        <f>programa!F22</f>
        <v>11019346.904639004</v>
      </c>
      <c r="H73" s="58">
        <f t="shared" si="10"/>
        <v>3.8116379889487995E-4</v>
      </c>
      <c r="I73" s="40">
        <f t="shared" si="11"/>
        <v>0.90307125572579461</v>
      </c>
    </row>
    <row r="74" spans="1:9" ht="15" hidden="1" customHeight="1" x14ac:dyDescent="0.25">
      <c r="A74" s="39"/>
      <c r="B74" s="48" t="str">
        <f>programa!A23</f>
        <v>0057-CONSERVACION DE LA DIVERSIDAD BIOLOGICA Y APROVECHAMIENTO SOSTENIBLE DE LOS RECURSOS NATURALES EN AREA NATURAL PROTEGIDA</v>
      </c>
      <c r="C74" s="49">
        <f>programa!D23</f>
        <v>0</v>
      </c>
      <c r="D74" s="58">
        <f t="shared" si="8"/>
        <v>0</v>
      </c>
      <c r="E74" s="49">
        <f>programa!E23</f>
        <v>0</v>
      </c>
      <c r="F74" s="58">
        <f t="shared" si="9"/>
        <v>0</v>
      </c>
      <c r="G74" s="49">
        <f>programa!F23</f>
        <v>0</v>
      </c>
      <c r="H74" s="58">
        <f t="shared" si="10"/>
        <v>0</v>
      </c>
      <c r="I74" s="40" t="e">
        <f t="shared" si="11"/>
        <v>#DIV/0!</v>
      </c>
    </row>
    <row r="75" spans="1:9" ht="30" x14ac:dyDescent="0.25">
      <c r="A75" s="39"/>
      <c r="B75" s="48" t="str">
        <f>programa!A24</f>
        <v>0058-ACCESO DE LA POBLACION A LA PROPIEDAD PREDIAL FORMALIZADA</v>
      </c>
      <c r="C75" s="49">
        <f>programa!D24</f>
        <v>16522302.934967779</v>
      </c>
      <c r="D75" s="58">
        <f t="shared" si="8"/>
        <v>5.9916465979550253E-4</v>
      </c>
      <c r="E75" s="49">
        <f>programa!E24</f>
        <v>14786823.801250011</v>
      </c>
      <c r="F75" s="58">
        <f t="shared" si="9"/>
        <v>4.5085952022200384E-4</v>
      </c>
      <c r="G75" s="49">
        <f>programa!F24</f>
        <v>14694516.280825118</v>
      </c>
      <c r="H75" s="58">
        <f t="shared" si="10"/>
        <v>5.082894382936622E-4</v>
      </c>
      <c r="I75" s="40">
        <f t="shared" si="11"/>
        <v>0.99375744773417196</v>
      </c>
    </row>
    <row r="76" spans="1:9" hidden="1" x14ac:dyDescent="0.25">
      <c r="A76" s="39"/>
      <c r="B76" s="48" t="str">
        <f>programa!A25</f>
        <v>0059-BONO FAMILIAR HABITACIONAL</v>
      </c>
      <c r="C76" s="49">
        <f>programa!D25</f>
        <v>0</v>
      </c>
      <c r="D76" s="58">
        <f t="shared" si="8"/>
        <v>0</v>
      </c>
      <c r="E76" s="49">
        <f>programa!E25</f>
        <v>0</v>
      </c>
      <c r="F76" s="58">
        <f t="shared" si="9"/>
        <v>0</v>
      </c>
      <c r="G76" s="49">
        <f>programa!F25</f>
        <v>0</v>
      </c>
      <c r="H76" s="58">
        <f t="shared" si="10"/>
        <v>0</v>
      </c>
      <c r="I76" s="40" t="e">
        <f t="shared" si="11"/>
        <v>#DIV/0!</v>
      </c>
    </row>
    <row r="77" spans="1:9" hidden="1" x14ac:dyDescent="0.25">
      <c r="A77" s="39"/>
      <c r="B77" s="48" t="str">
        <f>programa!A26</f>
        <v>0060-GENERACION DEL SUELO URBANO</v>
      </c>
      <c r="C77" s="49">
        <f>programa!D26</f>
        <v>0</v>
      </c>
      <c r="D77" s="58">
        <f t="shared" si="8"/>
        <v>0</v>
      </c>
      <c r="E77" s="49">
        <f>programa!E26</f>
        <v>0</v>
      </c>
      <c r="F77" s="58">
        <f t="shared" si="9"/>
        <v>0</v>
      </c>
      <c r="G77" s="49">
        <f>programa!F26</f>
        <v>0</v>
      </c>
      <c r="H77" s="58">
        <f t="shared" si="10"/>
        <v>0</v>
      </c>
      <c r="I77" s="40" t="e">
        <f t="shared" si="11"/>
        <v>#DIV/0!</v>
      </c>
    </row>
    <row r="78" spans="1:9" s="66" customFormat="1" ht="30" x14ac:dyDescent="0.25">
      <c r="A78" s="65"/>
      <c r="B78" s="48" t="str">
        <f>programa!A27</f>
        <v>0066-FORMACION UNIVERSITARIA DE PREGRADO</v>
      </c>
      <c r="C78" s="49">
        <f>programa!D27</f>
        <v>125704091.46184824</v>
      </c>
      <c r="D78" s="58">
        <f t="shared" si="8"/>
        <v>4.5585321545121467E-3</v>
      </c>
      <c r="E78" s="49">
        <f>programa!E27</f>
        <v>164819908.57773113</v>
      </c>
      <c r="F78" s="58">
        <f t="shared" si="9"/>
        <v>5.0254622563439561E-3</v>
      </c>
      <c r="G78" s="49">
        <f>programa!F27</f>
        <v>125246011.7502719</v>
      </c>
      <c r="H78" s="58">
        <f t="shared" si="10"/>
        <v>4.332311710330927E-3</v>
      </c>
      <c r="I78" s="40">
        <f t="shared" si="11"/>
        <v>0.75989613652287835</v>
      </c>
    </row>
    <row r="79" spans="1:9" ht="47.25" customHeight="1" x14ac:dyDescent="0.25">
      <c r="A79" s="39"/>
      <c r="B79" s="48" t="str">
        <f>programa!A28</f>
        <v>0067-CELERIDAD EN LOS PROCESOS JUDICIALES DE FAMILIA</v>
      </c>
      <c r="C79" s="49">
        <f>programa!D28</f>
        <v>6259720.2451656573</v>
      </c>
      <c r="D79" s="58">
        <f t="shared" si="8"/>
        <v>2.2700244426410615E-4</v>
      </c>
      <c r="E79" s="49">
        <f>programa!E28</f>
        <v>12909133.196570955</v>
      </c>
      <c r="F79" s="58">
        <f t="shared" si="9"/>
        <v>3.9360755749290186E-4</v>
      </c>
      <c r="G79" s="49">
        <f>programa!F28</f>
        <v>12761738.905080196</v>
      </c>
      <c r="H79" s="58">
        <f t="shared" si="10"/>
        <v>4.4143386388145555E-4</v>
      </c>
      <c r="I79" s="40">
        <f t="shared" si="11"/>
        <v>0.98858216975172952</v>
      </c>
    </row>
    <row r="80" spans="1:9" ht="30" x14ac:dyDescent="0.25">
      <c r="A80" s="39"/>
      <c r="B80" s="48" t="str">
        <f>programa!A29</f>
        <v>0068-REDUCCION DE VULNERABILIDAD Y ATENCION DE EMERGENCIAS POR DESASTRES</v>
      </c>
      <c r="C80" s="49">
        <f>programa!D29</f>
        <v>498307488.79330331</v>
      </c>
      <c r="D80" s="58">
        <f t="shared" si="8"/>
        <v>1.8070618737083034E-2</v>
      </c>
      <c r="E80" s="49">
        <f>programa!E29</f>
        <v>456166368.81892991</v>
      </c>
      <c r="F80" s="58">
        <f t="shared" si="9"/>
        <v>1.3908798329613574E-2</v>
      </c>
      <c r="G80" s="49">
        <f>programa!F29</f>
        <v>380519282.08255178</v>
      </c>
      <c r="H80" s="58">
        <f t="shared" si="10"/>
        <v>1.3162320450250804E-2</v>
      </c>
      <c r="I80" s="40">
        <f t="shared" si="11"/>
        <v>0.83416776880716215</v>
      </c>
    </row>
    <row r="81" spans="1:9" ht="45" x14ac:dyDescent="0.25">
      <c r="A81" s="39"/>
      <c r="B81" s="48" t="str">
        <f>programa!A30</f>
        <v>0072-PROGRAMA DE DESARROLLO ALTERNATIVO INTEGRAL Y SOSTENIBLE - PIRDAIS</v>
      </c>
      <c r="C81" s="49">
        <f>programa!D30</f>
        <v>3381071.9229870588</v>
      </c>
      <c r="D81" s="58">
        <f t="shared" si="8"/>
        <v>1.2261116482698223E-4</v>
      </c>
      <c r="E81" s="49">
        <f>programa!E30</f>
        <v>25629722.18370552</v>
      </c>
      <c r="F81" s="58">
        <f t="shared" si="9"/>
        <v>7.8146628393528823E-4</v>
      </c>
      <c r="G81" s="49">
        <f>programa!F30</f>
        <v>20226092.692183457</v>
      </c>
      <c r="H81" s="58">
        <f t="shared" si="10"/>
        <v>6.9962897021664996E-4</v>
      </c>
      <c r="I81" s="40">
        <f t="shared" si="11"/>
        <v>0.78916550664144536</v>
      </c>
    </row>
    <row r="82" spans="1:9" ht="30" x14ac:dyDescent="0.25">
      <c r="A82" s="39"/>
      <c r="B82" s="48" t="str">
        <f>programa!A31</f>
        <v>0073-PROGRAMA PARA LA GENERACION DEL EMPLEO SOCIAL INCLUSIVO - TRABAJA PERU</v>
      </c>
      <c r="C82" s="49">
        <f>programa!D31</f>
        <v>39106.999999999993</v>
      </c>
      <c r="D82" s="58">
        <f t="shared" si="8"/>
        <v>1.4181759312155117E-6</v>
      </c>
      <c r="E82" s="49">
        <f>programa!E31</f>
        <v>25637349.460367233</v>
      </c>
      <c r="F82" s="58">
        <f t="shared" si="9"/>
        <v>7.8169884437845859E-4</v>
      </c>
      <c r="G82" s="49">
        <f>programa!F31</f>
        <v>21077091.708143264</v>
      </c>
      <c r="H82" s="58">
        <f t="shared" si="10"/>
        <v>7.290653806124865E-4</v>
      </c>
      <c r="I82" s="40">
        <f t="shared" si="11"/>
        <v>0.8221244454590102</v>
      </c>
    </row>
    <row r="83" spans="1:9" ht="15" hidden="1" customHeight="1" x14ac:dyDescent="0.25">
      <c r="A83" s="39"/>
      <c r="B83" s="48" t="str">
        <f>programa!A32</f>
        <v>0074-GESTION INTEGRADA Y EFECTIVA DEL CONTROL DE OFERTA DE DROGAS EN EL PERU</v>
      </c>
      <c r="C83" s="49">
        <f>programa!D32</f>
        <v>0</v>
      </c>
      <c r="D83" s="58">
        <f t="shared" si="8"/>
        <v>0</v>
      </c>
      <c r="E83" s="49">
        <f>programa!E32</f>
        <v>0</v>
      </c>
      <c r="F83" s="58">
        <f t="shared" si="9"/>
        <v>0</v>
      </c>
      <c r="G83" s="49">
        <f>programa!F32</f>
        <v>0</v>
      </c>
      <c r="H83" s="58">
        <f t="shared" si="10"/>
        <v>0</v>
      </c>
      <c r="I83" s="40" t="e">
        <f t="shared" si="11"/>
        <v>#DIV/0!</v>
      </c>
    </row>
    <row r="84" spans="1:9" hidden="1" x14ac:dyDescent="0.25">
      <c r="A84" s="39"/>
      <c r="B84" s="48" t="str">
        <f>programa!A33</f>
        <v>0079-ACCESO DE LA POBLACION A LA IDENTIDAD</v>
      </c>
      <c r="C84" s="49">
        <f>programa!D33</f>
        <v>56916762.873776659</v>
      </c>
      <c r="D84" s="58">
        <f t="shared" si="8"/>
        <v>2.0640290278029685E-3</v>
      </c>
      <c r="E84" s="49">
        <f>programa!E33</f>
        <v>73758573.269655436</v>
      </c>
      <c r="F84" s="58">
        <f t="shared" si="9"/>
        <v>2.2489451016387413E-3</v>
      </c>
      <c r="G84" s="49">
        <f>programa!F33</f>
        <v>69842606.576739818</v>
      </c>
      <c r="H84" s="58">
        <f t="shared" si="10"/>
        <v>2.4158848503356744E-3</v>
      </c>
      <c r="I84" s="40">
        <f t="shared" si="11"/>
        <v>0.9469083183239031</v>
      </c>
    </row>
    <row r="85" spans="1:9" ht="30" x14ac:dyDescent="0.25">
      <c r="A85" s="39"/>
      <c r="B85" s="48" t="str">
        <f>programa!A34</f>
        <v>0080-LUCHA CONTRA LA VIOLENCIA FAMILIAR</v>
      </c>
      <c r="C85" s="49">
        <f>programa!D34</f>
        <v>22690402.458832223</v>
      </c>
      <c r="D85" s="58">
        <f t="shared" si="8"/>
        <v>8.2284457096451101E-4</v>
      </c>
      <c r="E85" s="49">
        <f>programa!E34</f>
        <v>24484011.587933432</v>
      </c>
      <c r="F85" s="58">
        <f t="shared" si="9"/>
        <v>7.4653285019278277E-4</v>
      </c>
      <c r="G85" s="49">
        <f>programa!F34</f>
        <v>24036493.516849577</v>
      </c>
      <c r="H85" s="58">
        <f t="shared" si="10"/>
        <v>8.3143232174109341E-4</v>
      </c>
      <c r="I85" s="40">
        <f t="shared" si="11"/>
        <v>0.98172202829276523</v>
      </c>
    </row>
    <row r="86" spans="1:9" ht="30" x14ac:dyDescent="0.25">
      <c r="A86" s="39"/>
      <c r="B86" s="48" t="str">
        <f>programa!A35</f>
        <v>0082-PROGRAMA NACIONAL DE SANEAMIENTO URBANO</v>
      </c>
      <c r="C86" s="49">
        <f>programa!D35</f>
        <v>266071624.00399545</v>
      </c>
      <c r="D86" s="58">
        <f t="shared" si="8"/>
        <v>9.6488192175797124E-3</v>
      </c>
      <c r="E86" s="49">
        <f>programa!E35</f>
        <v>588832967.49255502</v>
      </c>
      <c r="F86" s="58">
        <f t="shared" si="9"/>
        <v>1.7953886026027415E-2</v>
      </c>
      <c r="G86" s="49">
        <f>programa!F35</f>
        <v>341968601.86371607</v>
      </c>
      <c r="H86" s="58">
        <f t="shared" si="10"/>
        <v>1.182883636545381E-2</v>
      </c>
      <c r="I86" s="40">
        <f t="shared" si="11"/>
        <v>0.580756548533502</v>
      </c>
    </row>
    <row r="87" spans="1:9" ht="30" x14ac:dyDescent="0.25">
      <c r="A87" s="39"/>
      <c r="B87" s="48" t="str">
        <f>programa!A36</f>
        <v>0083-PROGRAMA NACIONAL DE SANEAMIENTO RURAL</v>
      </c>
      <c r="C87" s="49">
        <f>programa!D36</f>
        <v>333224807.22019863</v>
      </c>
      <c r="D87" s="58">
        <f t="shared" si="8"/>
        <v>1.2084061709760776E-2</v>
      </c>
      <c r="E87" s="49">
        <f>programa!E36</f>
        <v>1190115226.5623963</v>
      </c>
      <c r="F87" s="58">
        <f t="shared" si="9"/>
        <v>3.6287358750529221E-2</v>
      </c>
      <c r="G87" s="49">
        <f>programa!F36</f>
        <v>754128378.47225165</v>
      </c>
      <c r="H87" s="58">
        <f t="shared" si="10"/>
        <v>2.6085614699352822E-2</v>
      </c>
      <c r="I87" s="40">
        <f t="shared" si="11"/>
        <v>0.63365996975815819</v>
      </c>
    </row>
    <row r="88" spans="1:9" ht="15" hidden="1" customHeight="1" x14ac:dyDescent="0.25">
      <c r="A88" s="39"/>
      <c r="B88" s="48" t="str">
        <f>programa!A37</f>
        <v>0086-MEJORA DE LOS SERVICIOS DEL SISTEMA DE JUSTICIA PENAL</v>
      </c>
      <c r="C88" s="49">
        <f>programa!D37</f>
        <v>0</v>
      </c>
      <c r="D88" s="58">
        <f t="shared" si="8"/>
        <v>0</v>
      </c>
      <c r="E88" s="49">
        <f>programa!E37</f>
        <v>0</v>
      </c>
      <c r="F88" s="58">
        <f t="shared" si="9"/>
        <v>0</v>
      </c>
      <c r="G88" s="49">
        <f>programa!F37</f>
        <v>0</v>
      </c>
      <c r="H88" s="58">
        <f t="shared" si="10"/>
        <v>0</v>
      </c>
      <c r="I88" s="40" t="e">
        <f t="shared" si="11"/>
        <v>#DIV/0!</v>
      </c>
    </row>
    <row r="89" spans="1:9" ht="15" hidden="1" customHeight="1" x14ac:dyDescent="0.25">
      <c r="A89" s="39"/>
      <c r="B89" s="48" t="str">
        <f>programa!A38</f>
        <v>0088-PROGRAMA ARTICULADO DE MODERNIZACION DE LA GESTION PUBLICA</v>
      </c>
      <c r="C89" s="49">
        <f>programa!D38</f>
        <v>0</v>
      </c>
      <c r="D89" s="58">
        <f t="shared" si="8"/>
        <v>0</v>
      </c>
      <c r="E89" s="49">
        <f>programa!E38</f>
        <v>0</v>
      </c>
      <c r="F89" s="58">
        <f t="shared" si="9"/>
        <v>0</v>
      </c>
      <c r="G89" s="49">
        <f>programa!F38</f>
        <v>0</v>
      </c>
      <c r="H89" s="58">
        <f t="shared" si="10"/>
        <v>0</v>
      </c>
      <c r="I89" s="40" t="e">
        <f t="shared" si="11"/>
        <v>#DIV/0!</v>
      </c>
    </row>
    <row r="90" spans="1:9" ht="15" hidden="1" customHeight="1" x14ac:dyDescent="0.25">
      <c r="A90" s="39"/>
      <c r="B90" s="48" t="str">
        <f>programa!A39</f>
        <v xml:space="preserve">0089-REDUCCION DE LA DEGRADACION DE LOS SUELOS AGRARIOS </v>
      </c>
      <c r="C90" s="49">
        <f>programa!D39</f>
        <v>0</v>
      </c>
      <c r="D90" s="58">
        <f t="shared" si="8"/>
        <v>0</v>
      </c>
      <c r="E90" s="49">
        <f>programa!E39</f>
        <v>0</v>
      </c>
      <c r="F90" s="58">
        <f t="shared" si="9"/>
        <v>0</v>
      </c>
      <c r="G90" s="49">
        <f>programa!F39</f>
        <v>0</v>
      </c>
      <c r="H90" s="58">
        <f t="shared" si="10"/>
        <v>0</v>
      </c>
      <c r="I90" s="40" t="e">
        <f t="shared" si="11"/>
        <v>#DIV/0!</v>
      </c>
    </row>
    <row r="91" spans="1:9" hidden="1" x14ac:dyDescent="0.25">
      <c r="A91" s="39"/>
      <c r="B91" s="48" t="str">
        <f>programa!A40</f>
        <v>0090-LOGROS DE APRENDIZAJE DE ESTUDIANTES DE LA EDUCACION BASICA REGULAR</v>
      </c>
      <c r="C91" s="49">
        <f>programa!D40</f>
        <v>14641316295.503248</v>
      </c>
      <c r="D91" s="58">
        <f t="shared" si="8"/>
        <v>0.53095257553880815</v>
      </c>
      <c r="E91" s="49">
        <f>programa!E40</f>
        <v>15913951011.58646</v>
      </c>
      <c r="F91" s="58">
        <f t="shared" si="9"/>
        <v>0.48522633490187428</v>
      </c>
      <c r="G91" s="49">
        <f>programa!F40</f>
        <v>14778299131.256012</v>
      </c>
      <c r="H91" s="58">
        <f t="shared" si="10"/>
        <v>0.51118752198490491</v>
      </c>
      <c r="I91" s="40">
        <f t="shared" si="11"/>
        <v>0.9286379680631407</v>
      </c>
    </row>
    <row r="92" spans="1:9" ht="60" x14ac:dyDescent="0.25">
      <c r="A92" s="39"/>
      <c r="B92" s="48" t="str">
        <f>programa!A41</f>
        <v xml:space="preserve">0091-INCREMENTO EN EL ACCESO DE LA POBLACION DE 3 A 16 AÑOS A LOS SERVICIOS EDUCATIVOS PUBLICOS DE LA EDUCACION BASICA REGULAR </v>
      </c>
      <c r="C92" s="49">
        <f>programa!D41</f>
        <v>520658559</v>
      </c>
      <c r="D92" s="58">
        <f t="shared" si="8"/>
        <v>1.8881157766004849E-2</v>
      </c>
      <c r="E92" s="49">
        <f>programa!E41</f>
        <v>1184005355.4349527</v>
      </c>
      <c r="F92" s="58">
        <f t="shared" si="9"/>
        <v>3.610106495260728E-2</v>
      </c>
      <c r="G92" s="49">
        <f>programa!F41</f>
        <v>705378430.74725056</v>
      </c>
      <c r="H92" s="58">
        <f t="shared" si="10"/>
        <v>2.4399333703610183E-2</v>
      </c>
      <c r="I92" s="40">
        <f t="shared" si="11"/>
        <v>0.59575611504571679</v>
      </c>
    </row>
    <row r="93" spans="1:9" hidden="1" x14ac:dyDescent="0.25">
      <c r="A93" s="39"/>
      <c r="B93" s="48" t="str">
        <f>programa!A42</f>
        <v>0096-GESTION DE LA CALIDAD DEL AIRE</v>
      </c>
      <c r="C93" s="49">
        <f>programa!D42</f>
        <v>0</v>
      </c>
      <c r="D93" s="58">
        <f t="shared" si="8"/>
        <v>0</v>
      </c>
      <c r="E93" s="49">
        <f>programa!E42</f>
        <v>0</v>
      </c>
      <c r="F93" s="58">
        <f t="shared" si="9"/>
        <v>0</v>
      </c>
      <c r="G93" s="49">
        <f>programa!F42</f>
        <v>0</v>
      </c>
      <c r="H93" s="58">
        <f t="shared" si="10"/>
        <v>0</v>
      </c>
      <c r="I93" s="40" t="e">
        <f t="shared" si="11"/>
        <v>#DIV/0!</v>
      </c>
    </row>
    <row r="94" spans="1:9" ht="15" hidden="1" customHeight="1" x14ac:dyDescent="0.25">
      <c r="A94" s="39"/>
      <c r="B94" s="48" t="str">
        <f>programa!A43</f>
        <v>0097-PROGRAMA NACIONAL DE ASISTENCIA SOLIDARIA PENSION 65</v>
      </c>
      <c r="C94" s="49">
        <f>programa!D43</f>
        <v>0</v>
      </c>
      <c r="D94" s="58">
        <f t="shared" si="8"/>
        <v>0</v>
      </c>
      <c r="E94" s="49">
        <f>programa!E43</f>
        <v>0</v>
      </c>
      <c r="F94" s="58">
        <f t="shared" si="9"/>
        <v>0</v>
      </c>
      <c r="G94" s="49">
        <f>programa!F43</f>
        <v>0</v>
      </c>
      <c r="H94" s="58">
        <f t="shared" si="10"/>
        <v>0</v>
      </c>
      <c r="I94" s="40" t="e">
        <f t="shared" si="11"/>
        <v>#DIV/0!</v>
      </c>
    </row>
    <row r="95" spans="1:9" hidden="1" x14ac:dyDescent="0.25">
      <c r="A95" s="39"/>
      <c r="B95" s="48" t="str">
        <f>programa!A44</f>
        <v>0098-CUNA MAS</v>
      </c>
      <c r="C95" s="49">
        <f>programa!D44</f>
        <v>369897772</v>
      </c>
      <c r="D95" s="58">
        <f t="shared" si="8"/>
        <v>1.3413969807467797E-2</v>
      </c>
      <c r="E95" s="49">
        <f>programa!E44</f>
        <v>331966143</v>
      </c>
      <c r="F95" s="58">
        <f t="shared" si="9"/>
        <v>1.0121855644907102E-2</v>
      </c>
      <c r="G95" s="49">
        <f>programa!F44</f>
        <v>319476859</v>
      </c>
      <c r="H95" s="58">
        <f t="shared" si="10"/>
        <v>1.1050837612179995E-2</v>
      </c>
      <c r="I95" s="40">
        <f t="shared" si="11"/>
        <v>0.96237783803151278</v>
      </c>
    </row>
    <row r="96" spans="1:9" ht="30" hidden="1" x14ac:dyDescent="0.25">
      <c r="A96" s="39"/>
      <c r="B96" s="48" t="str">
        <f>programa!A45</f>
        <v>0099-CELERIDAD DE LOS PROCESOS JUDICIALES LABORALES</v>
      </c>
      <c r="C96" s="49">
        <f>programa!D45</f>
        <v>0</v>
      </c>
      <c r="D96" s="58">
        <f t="shared" si="8"/>
        <v>0</v>
      </c>
      <c r="E96" s="49">
        <f>programa!E45</f>
        <v>0</v>
      </c>
      <c r="F96" s="58">
        <f t="shared" si="9"/>
        <v>0</v>
      </c>
      <c r="G96" s="49">
        <f>programa!F45</f>
        <v>0</v>
      </c>
      <c r="H96" s="58">
        <f t="shared" si="10"/>
        <v>0</v>
      </c>
      <c r="I96" s="40" t="e">
        <f t="shared" si="11"/>
        <v>#DIV/0!</v>
      </c>
    </row>
    <row r="97" spans="1:9" hidden="1" x14ac:dyDescent="0.25">
      <c r="A97" s="39"/>
      <c r="B97" s="48" t="str">
        <f>programa!A46</f>
        <v>0101-INCREMENTO DE LA PRACTICA DE ACTIVIDADES FISICAS, DEPORTIVAS Y RECREATIVAS EN LA POBLACION PERUANA</v>
      </c>
      <c r="C97" s="49">
        <f>programa!D46</f>
        <v>53122772.829081282</v>
      </c>
      <c r="D97" s="58">
        <f t="shared" si="8"/>
        <v>1.9264438035551806E-3</v>
      </c>
      <c r="E97" s="49">
        <f>programa!E46</f>
        <v>152102475.90367213</v>
      </c>
      <c r="F97" s="58">
        <f t="shared" si="9"/>
        <v>4.6376997678643696E-3</v>
      </c>
      <c r="G97" s="49">
        <f>programa!F46</f>
        <v>107773115.1756148</v>
      </c>
      <c r="H97" s="58">
        <f t="shared" si="10"/>
        <v>3.7279169405020685E-3</v>
      </c>
      <c r="I97" s="40">
        <f t="shared" si="11"/>
        <v>0.70855595568259189</v>
      </c>
    </row>
    <row r="98" spans="1:9" ht="15" hidden="1" customHeight="1" x14ac:dyDescent="0.25">
      <c r="A98" s="39"/>
      <c r="B98" s="48" t="str">
        <f>programa!A47</f>
        <v>0103-FORTALECIMIENTO DE LAS CONDICIONES LABORALES</v>
      </c>
      <c r="C98" s="49">
        <f>programa!D47</f>
        <v>0</v>
      </c>
      <c r="D98" s="58">
        <f t="shared" si="8"/>
        <v>0</v>
      </c>
      <c r="E98" s="49">
        <f>programa!E47</f>
        <v>0</v>
      </c>
      <c r="F98" s="58">
        <f t="shared" si="9"/>
        <v>0</v>
      </c>
      <c r="G98" s="49">
        <f>programa!F47</f>
        <v>0</v>
      </c>
      <c r="H98" s="58">
        <f t="shared" si="10"/>
        <v>0</v>
      </c>
      <c r="I98" s="40" t="e">
        <f t="shared" si="11"/>
        <v>#DIV/0!</v>
      </c>
    </row>
    <row r="99" spans="1:9" ht="15" hidden="1" customHeight="1" x14ac:dyDescent="0.25">
      <c r="A99" s="39"/>
      <c r="B99" s="48" t="str">
        <f>programa!A48</f>
        <v>0104-REDUCCION DE LA MORTALIDAD POR EMERGENCIAS Y URGENCIAS MEDICAS</v>
      </c>
      <c r="C99" s="49">
        <f>programa!D48</f>
        <v>83014563.676629335</v>
      </c>
      <c r="D99" s="58">
        <f t="shared" si="8"/>
        <v>3.0104394647135608E-3</v>
      </c>
      <c r="E99" s="49">
        <f>programa!E48</f>
        <v>95395271.554286018</v>
      </c>
      <c r="F99" s="58">
        <f t="shared" si="9"/>
        <v>2.9086615856460875E-3</v>
      </c>
      <c r="G99" s="49">
        <f>programa!F48</f>
        <v>90762596.840378106</v>
      </c>
      <c r="H99" s="58">
        <f t="shared" si="10"/>
        <v>3.1395160265513303E-3</v>
      </c>
      <c r="I99" s="40">
        <f t="shared" si="11"/>
        <v>0.95143706141376594</v>
      </c>
    </row>
    <row r="100" spans="1:9" ht="45" x14ac:dyDescent="0.25">
      <c r="A100" s="39"/>
      <c r="B100" s="48" t="str">
        <f>programa!A49</f>
        <v>0106-INCLUSION DE NIÑOS, NIÑAS Y JOVENES CON DISCAPACIDAD EN LA EDUCACION BASICA Y TECNICO PRODUCTIVA</v>
      </c>
      <c r="C100" s="49">
        <f>programa!D49</f>
        <v>162109559</v>
      </c>
      <c r="D100" s="58">
        <f t="shared" si="8"/>
        <v>5.8787397344148354E-3</v>
      </c>
      <c r="E100" s="49">
        <f>programa!E49</f>
        <v>152480197</v>
      </c>
      <c r="F100" s="58">
        <f t="shared" si="9"/>
        <v>4.6492167206973181E-3</v>
      </c>
      <c r="G100" s="49">
        <f>programa!F49</f>
        <v>145916096</v>
      </c>
      <c r="H100" s="58">
        <f t="shared" si="10"/>
        <v>5.0472985334417192E-3</v>
      </c>
      <c r="I100" s="40">
        <f t="shared" si="11"/>
        <v>0.95695112461062726</v>
      </c>
    </row>
    <row r="101" spans="1:9" ht="30" customHeight="1" x14ac:dyDescent="0.25">
      <c r="A101" s="39"/>
      <c r="B101" s="48" t="str">
        <f>programa!A50</f>
        <v>0107-MEJORA DE  LA FORMACION EN CARRERAS DOCENTES EN INSTITUTOS DE EDUCACION SUPERIOR NO UNIVERSITARIA</v>
      </c>
      <c r="C101" s="49">
        <f>programa!D50</f>
        <v>109565245</v>
      </c>
      <c r="D101" s="58">
        <f t="shared" si="8"/>
        <v>3.9732731571516791E-3</v>
      </c>
      <c r="E101" s="49">
        <f>programa!E50</f>
        <v>131082793</v>
      </c>
      <c r="F101" s="58">
        <f t="shared" si="9"/>
        <v>3.9967964693231961E-3</v>
      </c>
      <c r="G101" s="49">
        <f>programa!F50</f>
        <v>127235635</v>
      </c>
      <c r="H101" s="58">
        <f t="shared" si="10"/>
        <v>4.4011336072000305E-3</v>
      </c>
      <c r="I101" s="40">
        <f t="shared" si="11"/>
        <v>0.97065093051534235</v>
      </c>
    </row>
    <row r="102" spans="1:9" hidden="1" x14ac:dyDescent="0.25">
      <c r="A102" s="39"/>
      <c r="B102" s="48" t="str">
        <f>programa!A51</f>
        <v>0108-MEJORAMIENTO INTEGRAL DE BARRIOS</v>
      </c>
      <c r="C102" s="49">
        <f>programa!D51</f>
        <v>0</v>
      </c>
      <c r="D102" s="58">
        <f t="shared" si="8"/>
        <v>0</v>
      </c>
      <c r="E102" s="49">
        <f>programa!E51</f>
        <v>0</v>
      </c>
      <c r="F102" s="58">
        <f t="shared" si="9"/>
        <v>0</v>
      </c>
      <c r="G102" s="49">
        <f>programa!F51</f>
        <v>0</v>
      </c>
      <c r="H102" s="58">
        <f t="shared" si="10"/>
        <v>0</v>
      </c>
      <c r="I102" s="40" t="e">
        <f t="shared" si="11"/>
        <v>#DIV/0!</v>
      </c>
    </row>
    <row r="103" spans="1:9" hidden="1" x14ac:dyDescent="0.25">
      <c r="A103" s="39"/>
      <c r="B103" s="48" t="str">
        <f>programa!A52</f>
        <v>0109-NUESTRAS CIUDADES</v>
      </c>
      <c r="C103" s="49">
        <f>programa!D52</f>
        <v>0</v>
      </c>
      <c r="D103" s="58">
        <f t="shared" si="8"/>
        <v>0</v>
      </c>
      <c r="E103" s="49">
        <f>programa!E52</f>
        <v>0</v>
      </c>
      <c r="F103" s="58">
        <f t="shared" si="9"/>
        <v>0</v>
      </c>
      <c r="G103" s="49">
        <f>programa!F52</f>
        <v>0</v>
      </c>
      <c r="H103" s="58">
        <f t="shared" si="10"/>
        <v>0</v>
      </c>
      <c r="I103" s="40" t="e">
        <f t="shared" si="11"/>
        <v>#DIV/0!</v>
      </c>
    </row>
    <row r="104" spans="1:9" hidden="1" x14ac:dyDescent="0.25">
      <c r="A104" s="39"/>
      <c r="B104" s="48" t="str">
        <f>programa!A53</f>
        <v>0110-FISCALIZACION ADUANERA</v>
      </c>
      <c r="C104" s="49">
        <f>programa!D53</f>
        <v>0</v>
      </c>
      <c r="D104" s="58">
        <f t="shared" si="8"/>
        <v>0</v>
      </c>
      <c r="E104" s="49">
        <f>programa!E53</f>
        <v>0</v>
      </c>
      <c r="F104" s="58">
        <f t="shared" si="9"/>
        <v>0</v>
      </c>
      <c r="G104" s="49">
        <f>programa!F53</f>
        <v>0</v>
      </c>
      <c r="H104" s="58">
        <f t="shared" si="10"/>
        <v>0</v>
      </c>
      <c r="I104" s="40" t="e">
        <f t="shared" si="11"/>
        <v>#DIV/0!</v>
      </c>
    </row>
    <row r="105" spans="1:9" hidden="1" x14ac:dyDescent="0.25">
      <c r="A105" s="39"/>
      <c r="B105" s="48" t="str">
        <f>programa!A54</f>
        <v>0111-APOYO AL HABITAT RURAL</v>
      </c>
      <c r="C105" s="49">
        <f>programa!D54</f>
        <v>73169224.472812042</v>
      </c>
      <c r="D105" s="58">
        <f t="shared" si="8"/>
        <v>2.6534081635780564E-3</v>
      </c>
      <c r="E105" s="49">
        <f>programa!E54</f>
        <v>70152135.377952173</v>
      </c>
      <c r="F105" s="58">
        <f t="shared" si="9"/>
        <v>2.1389825512344867E-3</v>
      </c>
      <c r="G105" s="49">
        <f>programa!F54</f>
        <v>69520887.259164929</v>
      </c>
      <c r="H105" s="58">
        <f t="shared" si="10"/>
        <v>2.4047564451474242E-3</v>
      </c>
      <c r="I105" s="40">
        <f t="shared" si="11"/>
        <v>0.99100172624273908</v>
      </c>
    </row>
    <row r="106" spans="1:9" ht="15" hidden="1" customHeight="1" x14ac:dyDescent="0.25">
      <c r="A106" s="39"/>
      <c r="B106" s="48" t="str">
        <f>programa!A55</f>
        <v>0113-SERVICIOS REGISTRALES ACCESIBLES Y OPORTUNOS CON COBERTURA UNIVERSAL</v>
      </c>
      <c r="C106" s="49">
        <f>programa!D55</f>
        <v>0</v>
      </c>
      <c r="D106" s="58">
        <f t="shared" si="8"/>
        <v>0</v>
      </c>
      <c r="E106" s="49">
        <f>programa!E55</f>
        <v>0</v>
      </c>
      <c r="F106" s="58">
        <f t="shared" si="9"/>
        <v>0</v>
      </c>
      <c r="G106" s="49">
        <f>programa!F55</f>
        <v>0</v>
      </c>
      <c r="H106" s="58">
        <f t="shared" si="10"/>
        <v>0</v>
      </c>
      <c r="I106" s="40" t="e">
        <f t="shared" si="11"/>
        <v>#DIV/0!</v>
      </c>
    </row>
    <row r="107" spans="1:9" hidden="1" x14ac:dyDescent="0.25">
      <c r="A107" s="39"/>
      <c r="B107" s="48" t="str">
        <f>programa!A56</f>
        <v>0114-PROTECCION AL CONSUMIDOR</v>
      </c>
      <c r="C107" s="49">
        <f>programa!D56</f>
        <v>0</v>
      </c>
      <c r="D107" s="58">
        <f t="shared" si="8"/>
        <v>0</v>
      </c>
      <c r="E107" s="49">
        <f>programa!E56</f>
        <v>0</v>
      </c>
      <c r="F107" s="58">
        <f t="shared" si="9"/>
        <v>0</v>
      </c>
      <c r="G107" s="49">
        <f>programa!F56</f>
        <v>0</v>
      </c>
      <c r="H107" s="58">
        <f t="shared" si="10"/>
        <v>0</v>
      </c>
      <c r="I107" s="40" t="e">
        <f t="shared" si="11"/>
        <v>#DIV/0!</v>
      </c>
    </row>
    <row r="108" spans="1:9" ht="15" hidden="1" customHeight="1" x14ac:dyDescent="0.25">
      <c r="A108" s="39"/>
      <c r="B108" s="48" t="str">
        <f>programa!A57</f>
        <v>0115-PROGRAMA NACIONAL DE ALIMENTACION ESCOLAR</v>
      </c>
      <c r="C108" s="49">
        <f>programa!D57</f>
        <v>1479669032</v>
      </c>
      <c r="D108" s="58">
        <f t="shared" si="8"/>
        <v>5.3658705790455806E-2</v>
      </c>
      <c r="E108" s="49">
        <f>programa!E57</f>
        <v>1404995308</v>
      </c>
      <c r="F108" s="58">
        <f t="shared" si="9"/>
        <v>4.2839187035250734E-2</v>
      </c>
      <c r="G108" s="49">
        <f>programa!F57</f>
        <v>1380175597</v>
      </c>
      <c r="H108" s="58">
        <f t="shared" si="10"/>
        <v>4.774084873152136E-2</v>
      </c>
      <c r="I108" s="40">
        <f t="shared" si="11"/>
        <v>0.98233466627349053</v>
      </c>
    </row>
    <row r="109" spans="1:9" ht="15" hidden="1" customHeight="1" x14ac:dyDescent="0.25">
      <c r="A109" s="39"/>
      <c r="B109" s="48" t="str">
        <f>programa!A58</f>
        <v>0116-MEJORAMIENTO DE LA EMPLEABILIDAD E INSERCION LABORAL-PROEMPLEO</v>
      </c>
      <c r="C109" s="49">
        <f>programa!D58</f>
        <v>0</v>
      </c>
      <c r="D109" s="58">
        <f t="shared" si="8"/>
        <v>0</v>
      </c>
      <c r="E109" s="49">
        <f>programa!E58</f>
        <v>0</v>
      </c>
      <c r="F109" s="58">
        <f t="shared" si="9"/>
        <v>0</v>
      </c>
      <c r="G109" s="49">
        <f>programa!F58</f>
        <v>0</v>
      </c>
      <c r="H109" s="58">
        <f t="shared" si="10"/>
        <v>0</v>
      </c>
      <c r="I109" s="40" t="e">
        <f t="shared" si="11"/>
        <v>#DIV/0!</v>
      </c>
    </row>
    <row r="110" spans="1:9" hidden="1" x14ac:dyDescent="0.25">
      <c r="A110" s="39"/>
      <c r="B110" s="48" t="str">
        <f>programa!A59</f>
        <v>0117-ATENCION OPORTUNA DE NIÑAS, NIÑOS Y ADOLESCENTES EN PRESUNTO ESTADO DE ABANDONO</v>
      </c>
      <c r="C110" s="49">
        <f>programa!D59</f>
        <v>122680305</v>
      </c>
      <c r="D110" s="58">
        <f t="shared" si="8"/>
        <v>4.4488775867537276E-3</v>
      </c>
      <c r="E110" s="49">
        <f>programa!E59</f>
        <v>132988766</v>
      </c>
      <c r="F110" s="58">
        <f t="shared" si="9"/>
        <v>4.0549107800018315E-3</v>
      </c>
      <c r="G110" s="49">
        <f>programa!F59</f>
        <v>129015468</v>
      </c>
      <c r="H110" s="58">
        <f t="shared" si="10"/>
        <v>4.4626987719551996E-3</v>
      </c>
      <c r="I110" s="40">
        <f t="shared" si="11"/>
        <v>0.97012305535642007</v>
      </c>
    </row>
    <row r="111" spans="1:9" ht="15" hidden="1" customHeight="1" x14ac:dyDescent="0.25">
      <c r="A111" s="39"/>
      <c r="B111" s="48" t="str">
        <f>programa!A60</f>
        <v>0118-ACCESO DE HOGARES RURALES CON ECONOMIAS DE SUBSISTENCIA A MERCADOS LOCALES - HAKU WIÑAY</v>
      </c>
      <c r="C111" s="49">
        <f>programa!D60</f>
        <v>0</v>
      </c>
      <c r="D111" s="58">
        <f t="shared" si="8"/>
        <v>0</v>
      </c>
      <c r="E111" s="49">
        <f>programa!E60</f>
        <v>0</v>
      </c>
      <c r="F111" s="58">
        <f t="shared" si="9"/>
        <v>0</v>
      </c>
      <c r="G111" s="49">
        <f>programa!F60</f>
        <v>0</v>
      </c>
      <c r="H111" s="58">
        <f t="shared" si="10"/>
        <v>0</v>
      </c>
      <c r="I111" s="40" t="e">
        <f t="shared" si="11"/>
        <v>#DIV/0!</v>
      </c>
    </row>
    <row r="112" spans="1:9" hidden="1" x14ac:dyDescent="0.25">
      <c r="A112" s="39"/>
      <c r="B112" s="48" t="str">
        <f>programa!A61</f>
        <v>0119-CELERIDAD EN LOS PROCESOS JUDICIALES CIVIL-COMERCIAL</v>
      </c>
      <c r="C112" s="49">
        <f>programa!D61</f>
        <v>0</v>
      </c>
      <c r="D112" s="58">
        <f t="shared" si="8"/>
        <v>0</v>
      </c>
      <c r="E112" s="49">
        <f>programa!E61</f>
        <v>0</v>
      </c>
      <c r="F112" s="58">
        <f t="shared" si="9"/>
        <v>0</v>
      </c>
      <c r="G112" s="49">
        <f>programa!F61</f>
        <v>0</v>
      </c>
      <c r="H112" s="58">
        <f t="shared" si="10"/>
        <v>0</v>
      </c>
      <c r="I112" s="40" t="e">
        <f t="shared" si="11"/>
        <v>#DIV/0!</v>
      </c>
    </row>
    <row r="113" spans="1:9" hidden="1" x14ac:dyDescent="0.25">
      <c r="A113" s="39"/>
      <c r="B113" s="48" t="str">
        <f>programa!A62</f>
        <v>0121-MEJORA DE LA ARTICULACION DE PEQUEÑOS PRODUCTORES AL MERCADO</v>
      </c>
      <c r="C113" s="49">
        <f>programa!D62</f>
        <v>0</v>
      </c>
      <c r="D113" s="58">
        <f t="shared" si="8"/>
        <v>0</v>
      </c>
      <c r="E113" s="49">
        <f>programa!E62</f>
        <v>0</v>
      </c>
      <c r="F113" s="58">
        <f t="shared" si="9"/>
        <v>0</v>
      </c>
      <c r="G113" s="49">
        <f>programa!F62</f>
        <v>0</v>
      </c>
      <c r="H113" s="58">
        <f t="shared" si="10"/>
        <v>0</v>
      </c>
      <c r="I113" s="40" t="e">
        <f t="shared" si="11"/>
        <v>#DIV/0!</v>
      </c>
    </row>
    <row r="114" spans="1:9" hidden="1" x14ac:dyDescent="0.25">
      <c r="A114" s="39"/>
      <c r="B114" s="48" t="str">
        <f>programa!A63</f>
        <v>0122-ACCESO Y PERMANENCIA DE POBLACION CON ALTO RENDIMIENTO ACADEMICO A UNA EDUCACION SUPERIOR DE CALIDAD</v>
      </c>
      <c r="C114" s="49">
        <f>programa!D63</f>
        <v>35282049.917620189</v>
      </c>
      <c r="D114" s="58">
        <f t="shared" si="8"/>
        <v>1.279467972411926E-3</v>
      </c>
      <c r="E114" s="49">
        <f>programa!E63</f>
        <v>37900457.589138009</v>
      </c>
      <c r="F114" s="58">
        <f t="shared" si="9"/>
        <v>1.1556086928816074E-3</v>
      </c>
      <c r="G114" s="49">
        <f>programa!F63</f>
        <v>37752056.407599039</v>
      </c>
      <c r="H114" s="58">
        <f t="shared" si="10"/>
        <v>1.3058593545463531E-3</v>
      </c>
      <c r="I114" s="40">
        <f t="shared" si="11"/>
        <v>0.99608444881727498</v>
      </c>
    </row>
    <row r="115" spans="1:9" ht="15" hidden="1" customHeight="1" x14ac:dyDescent="0.25">
      <c r="A115" s="39"/>
      <c r="B115" s="48" t="str">
        <f>programa!A64</f>
        <v>0123-MEJORA DE LAS COMPETENCIAS DE LA POBLACION PENITENCIARIA PARA SU REINSERCION SOCIAL POSITIVA</v>
      </c>
      <c r="C115" s="49">
        <f>programa!D64</f>
        <v>0</v>
      </c>
      <c r="D115" s="58">
        <f t="shared" si="8"/>
        <v>0</v>
      </c>
      <c r="E115" s="49">
        <f>programa!E64</f>
        <v>0</v>
      </c>
      <c r="F115" s="58">
        <f t="shared" si="9"/>
        <v>0</v>
      </c>
      <c r="G115" s="49">
        <f>programa!F64</f>
        <v>0</v>
      </c>
      <c r="H115" s="58">
        <f t="shared" si="10"/>
        <v>0</v>
      </c>
      <c r="I115" s="40" t="e">
        <f t="shared" si="11"/>
        <v>#DIV/0!</v>
      </c>
    </row>
    <row r="116" spans="1:9" ht="30" hidden="1" customHeight="1" x14ac:dyDescent="0.25">
      <c r="A116" s="39"/>
      <c r="B116" s="48" t="str">
        <f>programa!A65</f>
        <v>0124-MEJORA DE LA PROVISIÓN DE LOS SERVICIOS DE TELECOMUNICACIONES</v>
      </c>
      <c r="C116" s="49">
        <f>programa!D65</f>
        <v>0</v>
      </c>
      <c r="D116" s="58">
        <f t="shared" si="8"/>
        <v>0</v>
      </c>
      <c r="E116" s="49">
        <f>programa!E65</f>
        <v>0</v>
      </c>
      <c r="F116" s="58">
        <f t="shared" si="9"/>
        <v>0</v>
      </c>
      <c r="G116" s="49">
        <f>programa!F65</f>
        <v>0</v>
      </c>
      <c r="H116" s="58">
        <f t="shared" si="10"/>
        <v>0</v>
      </c>
      <c r="I116" s="40" t="e">
        <f t="shared" si="11"/>
        <v>#DIV/0!</v>
      </c>
    </row>
    <row r="117" spans="1:9" ht="15" hidden="1" customHeight="1" x14ac:dyDescent="0.25">
      <c r="A117" s="39"/>
      <c r="B117" s="48" t="str">
        <f>programa!A66</f>
        <v>0125-MEJORA DE LA EFICIENCIA DE LOS PROCESOS ELECTORALES E INCREMENTO DE LA PARTICIPACION POLITICA DE LA CIUDADANIA</v>
      </c>
      <c r="C117" s="49">
        <f>programa!D66</f>
        <v>0</v>
      </c>
      <c r="D117" s="58">
        <f t="shared" ref="D117:D129" si="12">C117/$C$134</f>
        <v>0</v>
      </c>
      <c r="E117" s="49">
        <f>programa!E66</f>
        <v>0</v>
      </c>
      <c r="F117" s="58">
        <f t="shared" ref="F117:F129" si="13">E117/$E$134</f>
        <v>0</v>
      </c>
      <c r="G117" s="49">
        <f>programa!F66</f>
        <v>0</v>
      </c>
      <c r="H117" s="58">
        <f t="shared" ref="H117:H129" si="14">G117/$G$134</f>
        <v>0</v>
      </c>
      <c r="I117" s="40" t="e">
        <f t="shared" si="11"/>
        <v>#DIV/0!</v>
      </c>
    </row>
    <row r="118" spans="1:9" ht="15" hidden="1" customHeight="1" x14ac:dyDescent="0.25">
      <c r="A118" s="39"/>
      <c r="B118" s="48" t="str">
        <f>programa!A67</f>
        <v>0127-MEJORA DE LA COMPETITIVIDAD DE LOS DESTINOS TURISTICOS</v>
      </c>
      <c r="C118" s="49">
        <f>programa!D67</f>
        <v>755199.58429920988</v>
      </c>
      <c r="D118" s="58">
        <f t="shared" si="12"/>
        <v>2.7386551607566408E-5</v>
      </c>
      <c r="E118" s="49">
        <f>programa!E67</f>
        <v>840152.1734023717</v>
      </c>
      <c r="F118" s="58">
        <f t="shared" si="13"/>
        <v>2.5616766041510946E-5</v>
      </c>
      <c r="G118" s="49">
        <f>programa!F67</f>
        <v>823481.79089011624</v>
      </c>
      <c r="H118" s="58">
        <f t="shared" si="14"/>
        <v>2.8484578119987833E-5</v>
      </c>
      <c r="I118" s="40">
        <f t="shared" si="11"/>
        <v>0.98015790110409973</v>
      </c>
    </row>
    <row r="119" spans="1:9" ht="15" hidden="1" customHeight="1" x14ac:dyDescent="0.25">
      <c r="A119" s="39"/>
      <c r="B119" s="48" t="str">
        <f>programa!A68</f>
        <v>0128-REDUCCION DE LA MINERIA ILEGAL</v>
      </c>
      <c r="C119" s="49">
        <f>programa!D68</f>
        <v>0</v>
      </c>
      <c r="D119" s="58">
        <f t="shared" si="12"/>
        <v>0</v>
      </c>
      <c r="E119" s="49">
        <f>programa!E68</f>
        <v>0</v>
      </c>
      <c r="F119" s="58">
        <f t="shared" si="13"/>
        <v>0</v>
      </c>
      <c r="G119" s="49">
        <f>programa!F68</f>
        <v>0</v>
      </c>
      <c r="H119" s="58">
        <f t="shared" si="14"/>
        <v>0</v>
      </c>
      <c r="I119" s="40" t="e">
        <f t="shared" si="11"/>
        <v>#DIV/0!</v>
      </c>
    </row>
    <row r="120" spans="1:9" ht="15" hidden="1" customHeight="1" x14ac:dyDescent="0.25">
      <c r="A120" s="39"/>
      <c r="B120" s="48" t="str">
        <f>programa!A69</f>
        <v>0129-PREVENCION Y MANEJO DE CONDICIONES SECUNDARIAS DE SALUD EN PERSONAS CON DISCAPACIDAD</v>
      </c>
      <c r="C120" s="49">
        <f>programa!D69</f>
        <v>14833592.565850735</v>
      </c>
      <c r="D120" s="58">
        <f t="shared" si="12"/>
        <v>5.3792528064916414E-4</v>
      </c>
      <c r="E120" s="49">
        <f>programa!E69</f>
        <v>16810440.927260425</v>
      </c>
      <c r="F120" s="58">
        <f t="shared" si="13"/>
        <v>5.1256087399541924E-4</v>
      </c>
      <c r="G120" s="49">
        <f>programa!F69</f>
        <v>16119458.884369342</v>
      </c>
      <c r="H120" s="58">
        <f t="shared" si="14"/>
        <v>5.5757879642662222E-4</v>
      </c>
      <c r="I120" s="40">
        <f t="shared" si="11"/>
        <v>0.95889566217322941</v>
      </c>
    </row>
    <row r="121" spans="1:9" ht="15" hidden="1" customHeight="1" x14ac:dyDescent="0.25">
      <c r="A121" s="39"/>
      <c r="B121" s="48" t="str">
        <f>programa!A70</f>
        <v>0130-COMPETITIVIDAD Y APROVECHAMIENTO SOSTENIBLE DE LOS RECURSOS FORESTALES Y DE LA FAUNA SILVESTRE</v>
      </c>
      <c r="C121" s="49">
        <f>programa!D70</f>
        <v>0</v>
      </c>
      <c r="D121" s="58">
        <f t="shared" si="12"/>
        <v>0</v>
      </c>
      <c r="E121" s="49">
        <f>programa!E70</f>
        <v>0</v>
      </c>
      <c r="F121" s="58">
        <f t="shared" si="13"/>
        <v>0</v>
      </c>
      <c r="G121" s="49">
        <f>programa!F70</f>
        <v>0</v>
      </c>
      <c r="H121" s="58">
        <f t="shared" si="14"/>
        <v>0</v>
      </c>
      <c r="I121" s="40" t="e">
        <f t="shared" si="11"/>
        <v>#DIV/0!</v>
      </c>
    </row>
    <row r="122" spans="1:9" ht="15" hidden="1" customHeight="1" x14ac:dyDescent="0.25">
      <c r="A122" s="39"/>
      <c r="B122" s="48" t="str">
        <f>programa!A71</f>
        <v>0131-CONTROL Y PREVENCION EN SALUD MENTAL</v>
      </c>
      <c r="C122" s="49">
        <f>programa!D71</f>
        <v>10258149.226712981</v>
      </c>
      <c r="D122" s="58">
        <f t="shared" si="12"/>
        <v>3.7200144046184484E-4</v>
      </c>
      <c r="E122" s="49">
        <f>programa!E71</f>
        <v>12644233.109680768</v>
      </c>
      <c r="F122" s="58">
        <f t="shared" si="13"/>
        <v>3.8553058790921207E-4</v>
      </c>
      <c r="G122" s="49">
        <f>programa!F71</f>
        <v>12198063.617699791</v>
      </c>
      <c r="H122" s="58">
        <f t="shared" si="14"/>
        <v>4.219361009250477E-4</v>
      </c>
      <c r="I122" s="40">
        <f t="shared" si="11"/>
        <v>0.96471359804024981</v>
      </c>
    </row>
    <row r="123" spans="1:9" ht="15" hidden="1" customHeight="1" x14ac:dyDescent="0.25">
      <c r="A123" s="39"/>
      <c r="B123" s="48" t="str">
        <f>programa!A72</f>
        <v>0132-PUESTA EN VALOR Y USO SOCIAL DEL PATRIMONIO CULTURAL</v>
      </c>
      <c r="C123" s="49">
        <f>programa!D72</f>
        <v>0</v>
      </c>
      <c r="D123" s="58">
        <f t="shared" si="12"/>
        <v>0</v>
      </c>
      <c r="E123" s="49">
        <f>programa!E72</f>
        <v>0</v>
      </c>
      <c r="F123" s="58">
        <f t="shared" si="13"/>
        <v>0</v>
      </c>
      <c r="G123" s="49">
        <f>programa!F72</f>
        <v>0</v>
      </c>
      <c r="H123" s="58">
        <f t="shared" si="14"/>
        <v>0</v>
      </c>
      <c r="I123" s="40" t="e">
        <f t="shared" si="11"/>
        <v>#DIV/0!</v>
      </c>
    </row>
    <row r="124" spans="1:9" ht="15" hidden="1" customHeight="1" x14ac:dyDescent="0.25">
      <c r="A124" s="39"/>
      <c r="B124" s="48" t="str">
        <f>programa!A73</f>
        <v>0134-PROMOCION DE LA INVERSION PRIVADA</v>
      </c>
      <c r="C124" s="49">
        <f>programa!D73</f>
        <v>0</v>
      </c>
      <c r="D124" s="58">
        <f t="shared" si="12"/>
        <v>0</v>
      </c>
      <c r="E124" s="49">
        <f>programa!E73</f>
        <v>0</v>
      </c>
      <c r="F124" s="58">
        <f t="shared" si="13"/>
        <v>0</v>
      </c>
      <c r="G124" s="49">
        <f>programa!F73</f>
        <v>0</v>
      </c>
      <c r="H124" s="58">
        <f t="shared" si="14"/>
        <v>0</v>
      </c>
      <c r="I124" s="40" t="e">
        <f t="shared" si="11"/>
        <v>#DIV/0!</v>
      </c>
    </row>
    <row r="125" spans="1:9" ht="15" hidden="1" customHeight="1" x14ac:dyDescent="0.25">
      <c r="A125" s="39"/>
      <c r="B125" s="48" t="str">
        <f>programa!A74</f>
        <v>0135-MEJORA DE LAS CAPACIDADES MILITARES PARA LA DEFENSA Y EL DESARROLLO NACIONAL</v>
      </c>
      <c r="C125" s="49">
        <f>programa!D74</f>
        <v>0</v>
      </c>
      <c r="D125" s="58">
        <f t="shared" si="12"/>
        <v>0</v>
      </c>
      <c r="E125" s="49">
        <f>programa!E74</f>
        <v>0</v>
      </c>
      <c r="F125" s="58">
        <f t="shared" si="13"/>
        <v>0</v>
      </c>
      <c r="G125" s="49">
        <f>programa!F74</f>
        <v>0</v>
      </c>
      <c r="H125" s="58">
        <f t="shared" si="14"/>
        <v>0</v>
      </c>
      <c r="I125" s="40" t="e">
        <f t="shared" si="11"/>
        <v>#DIV/0!</v>
      </c>
    </row>
    <row r="126" spans="1:9" ht="15" hidden="1" customHeight="1" x14ac:dyDescent="0.25">
      <c r="A126" s="39"/>
      <c r="B126" s="48" t="str">
        <f>programa!A75</f>
        <v>0136-PREVENCION Y RECUPERACION AMBIENTAL</v>
      </c>
      <c r="C126" s="49">
        <f>programa!D75</f>
        <v>0</v>
      </c>
      <c r="D126" s="58">
        <f t="shared" si="12"/>
        <v>0</v>
      </c>
      <c r="E126" s="49">
        <f>programa!E75</f>
        <v>0</v>
      </c>
      <c r="F126" s="58">
        <f t="shared" si="13"/>
        <v>0</v>
      </c>
      <c r="G126" s="49">
        <f>programa!F75</f>
        <v>0</v>
      </c>
      <c r="H126" s="58">
        <f t="shared" si="14"/>
        <v>0</v>
      </c>
      <c r="I126" s="40" t="e">
        <f t="shared" si="11"/>
        <v>#DIV/0!</v>
      </c>
    </row>
    <row r="127" spans="1:9" ht="15" hidden="1" customHeight="1" x14ac:dyDescent="0.25">
      <c r="A127" s="39"/>
      <c r="B127" s="48" t="str">
        <f>programa!A76</f>
        <v>0137-DESARROLLO DE LA CIENCIA, TECNOLOGIA E INNOVACION TECNOLOGICA</v>
      </c>
      <c r="C127" s="49">
        <f>programa!D76</f>
        <v>0</v>
      </c>
      <c r="D127" s="58">
        <f t="shared" si="12"/>
        <v>0</v>
      </c>
      <c r="E127" s="49">
        <f>programa!E76</f>
        <v>0</v>
      </c>
      <c r="F127" s="58">
        <f t="shared" si="13"/>
        <v>0</v>
      </c>
      <c r="G127" s="49">
        <f>programa!F76</f>
        <v>0</v>
      </c>
      <c r="H127" s="58">
        <f t="shared" si="14"/>
        <v>0</v>
      </c>
      <c r="I127" s="40" t="e">
        <f t="shared" si="11"/>
        <v>#DIV/0!</v>
      </c>
    </row>
    <row r="128" spans="1:9" ht="15" hidden="1" customHeight="1" x14ac:dyDescent="0.25">
      <c r="A128" s="39"/>
      <c r="B128" s="48" t="str">
        <f>programa!A77</f>
        <v>0138-REDUCCION DEL COSTO, TIEMPO E INSEGURIDAD EN EL SISTEMA DE TRANSPORTE</v>
      </c>
      <c r="C128" s="49">
        <f>programa!D77</f>
        <v>365493107.95890123</v>
      </c>
      <c r="D128" s="58">
        <f t="shared" si="12"/>
        <v>1.3254239106361173E-2</v>
      </c>
      <c r="E128" s="49">
        <f>programa!E77</f>
        <v>976655895.06239212</v>
      </c>
      <c r="F128" s="58">
        <f t="shared" si="13"/>
        <v>2.9778850021368208E-2</v>
      </c>
      <c r="G128" s="49">
        <f>programa!F77</f>
        <v>653391631.24893296</v>
      </c>
      <c r="H128" s="58">
        <f t="shared" si="14"/>
        <v>2.2601088656907541E-2</v>
      </c>
      <c r="I128" s="40">
        <f t="shared" si="11"/>
        <v>0.66900904868566025</v>
      </c>
    </row>
    <row r="129" spans="1:9" ht="15" customHeight="1" x14ac:dyDescent="0.25">
      <c r="A129" s="39"/>
      <c r="B129" s="48" t="str">
        <f>programa!A78</f>
        <v>9002-ASIGNACIONES PRESUPUESTARIAS QUE NO RESULTAN EN PRODUCTOS</v>
      </c>
      <c r="C129" s="49">
        <f>programa!D83</f>
        <v>4048302433.9230733</v>
      </c>
      <c r="D129" s="58">
        <f t="shared" si="12"/>
        <v>0.14680760667069523</v>
      </c>
      <c r="E129" s="49">
        <f>programa!E83</f>
        <v>4004431521.7966886</v>
      </c>
      <c r="F129" s="58">
        <f t="shared" si="13"/>
        <v>0.12209762549050597</v>
      </c>
      <c r="G129" s="49">
        <f>programa!F83</f>
        <v>3350465318.7177963</v>
      </c>
      <c r="H129" s="58">
        <f t="shared" si="14"/>
        <v>0.11589399081449983</v>
      </c>
      <c r="I129" s="40">
        <f t="shared" si="11"/>
        <v>0.83668937787567066</v>
      </c>
    </row>
    <row r="130" spans="1:9" ht="15" hidden="1" customHeight="1" x14ac:dyDescent="0.25">
      <c r="A130" s="39"/>
      <c r="B130" s="48"/>
      <c r="C130" s="49"/>
      <c r="D130" s="58"/>
      <c r="E130" s="49"/>
      <c r="F130" s="58"/>
      <c r="G130" s="49"/>
      <c r="H130" s="58"/>
      <c r="I130" s="40"/>
    </row>
    <row r="131" spans="1:9" ht="15" hidden="1" customHeight="1" x14ac:dyDescent="0.25">
      <c r="A131" s="39"/>
      <c r="B131" s="48"/>
      <c r="C131" s="49"/>
      <c r="D131" s="58"/>
      <c r="E131" s="49"/>
      <c r="F131" s="58"/>
      <c r="G131" s="49"/>
      <c r="H131" s="58"/>
      <c r="I131" s="40"/>
    </row>
    <row r="132" spans="1:9" ht="15" hidden="1" customHeight="1" x14ac:dyDescent="0.25">
      <c r="A132" s="39"/>
      <c r="B132" s="48"/>
      <c r="C132" s="49"/>
      <c r="D132" s="58"/>
      <c r="E132" s="49"/>
      <c r="F132" s="58"/>
      <c r="G132" s="49"/>
      <c r="H132" s="58"/>
      <c r="I132" s="40"/>
    </row>
    <row r="133" spans="1:9" ht="15" hidden="1" customHeight="1" x14ac:dyDescent="0.25">
      <c r="A133" s="39"/>
      <c r="B133" s="48"/>
      <c r="C133" s="49"/>
      <c r="D133" s="58"/>
      <c r="E133" s="49"/>
      <c r="F133" s="58"/>
      <c r="G133" s="49"/>
      <c r="H133" s="58"/>
      <c r="I133" s="40"/>
    </row>
    <row r="134" spans="1:9" x14ac:dyDescent="0.25">
      <c r="A134" s="39"/>
      <c r="B134" s="52" t="s">
        <v>10</v>
      </c>
      <c r="C134" s="59">
        <f>SUM(C53:C129)</f>
        <v>27575563185.93108</v>
      </c>
      <c r="D134" s="60">
        <f>+SUM(D53:D121)</f>
        <v>0.83956615278248192</v>
      </c>
      <c r="E134" s="59">
        <f>SUM(E53:E129)</f>
        <v>32796964770.687241</v>
      </c>
      <c r="F134" s="60">
        <f>+SUM(F53:F121)</f>
        <v>0.84773799390021631</v>
      </c>
      <c r="G134" s="59">
        <f>SUM(G53:G129)</f>
        <v>28909741524.740124</v>
      </c>
      <c r="H134" s="60">
        <f>+SUM(H53:H121)</f>
        <v>0.86108298442766762</v>
      </c>
      <c r="I134" s="61">
        <f t="shared" si="11"/>
        <v>0.88147612825985111</v>
      </c>
    </row>
    <row r="136" spans="1:9" x14ac:dyDescent="0.25">
      <c r="B136" s="9" t="s">
        <v>407</v>
      </c>
    </row>
    <row r="137" spans="1:9" x14ac:dyDescent="0.25">
      <c r="B137" t="s">
        <v>4</v>
      </c>
    </row>
    <row r="138" spans="1:9" x14ac:dyDescent="0.25">
      <c r="B138" s="4" t="s">
        <v>18</v>
      </c>
      <c r="C138" s="4" t="s">
        <v>6</v>
      </c>
      <c r="D138" s="4" t="s">
        <v>11</v>
      </c>
      <c r="E138" s="4" t="s">
        <v>7</v>
      </c>
      <c r="F138" s="4" t="s">
        <v>11</v>
      </c>
      <c r="G138" s="4" t="s">
        <v>8</v>
      </c>
      <c r="H138" s="4" t="s">
        <v>11</v>
      </c>
      <c r="I138" s="31" t="s">
        <v>9</v>
      </c>
    </row>
    <row r="139" spans="1:9" x14ac:dyDescent="0.25">
      <c r="B139" s="64" t="str">
        <f>fuente!A2</f>
        <v>DONACIONES Y TRANSFERENCIAS</v>
      </c>
      <c r="C139" s="34">
        <f>fuente!B2</f>
        <v>11192597.209945403</v>
      </c>
      <c r="D139" s="22">
        <f>C139/$C$144</f>
        <v>4.0588825455633334E-4</v>
      </c>
      <c r="E139" s="34">
        <f>fuente!C2</f>
        <v>981941534.51016641</v>
      </c>
      <c r="F139" s="22">
        <f>E139/$E$144</f>
        <v>2.9940012479075285E-2</v>
      </c>
      <c r="G139" s="34">
        <f>fuente!D2</f>
        <v>840361866.55713892</v>
      </c>
      <c r="H139" s="22">
        <f>G139/$G$144</f>
        <v>2.906846696771696E-2</v>
      </c>
      <c r="I139" s="21">
        <f t="shared" ref="I139:I144" si="15">G139/E139</f>
        <v>0.8558166011139825</v>
      </c>
    </row>
    <row r="140" spans="1:9" x14ac:dyDescent="0.25">
      <c r="B140" s="64" t="str">
        <f>fuente!A3</f>
        <v>RECURSOS DETERMINADOS</v>
      </c>
      <c r="C140" s="34">
        <f>fuente!B3</f>
        <v>1599628776.8267241</v>
      </c>
      <c r="D140" s="22">
        <f t="shared" ref="D140:D143" si="16">C140/$C$144</f>
        <v>5.8008925005123863E-2</v>
      </c>
      <c r="E140" s="34">
        <f>fuente!C3</f>
        <v>3171762140.4138794</v>
      </c>
      <c r="F140" s="22">
        <f t="shared" ref="F140:F143" si="17">E140/$E$144</f>
        <v>9.6709014464920667E-2</v>
      </c>
      <c r="G140" s="34">
        <f>fuente!D3</f>
        <v>2166687929.0272017</v>
      </c>
      <c r="H140" s="22">
        <f t="shared" ref="H140:H143" si="18">G140/$G$144</f>
        <v>7.4946637871979055E-2</v>
      </c>
      <c r="I140" s="21">
        <f t="shared" si="15"/>
        <v>0.68311803757909573</v>
      </c>
    </row>
    <row r="141" spans="1:9" x14ac:dyDescent="0.25">
      <c r="B141" s="64" t="str">
        <f>fuente!A4</f>
        <v>RECURSOS DIRECTAMENTE RECAUDADOS</v>
      </c>
      <c r="C141" s="34">
        <f>fuente!B4</f>
        <v>370711607.81201428</v>
      </c>
      <c r="D141" s="22">
        <f t="shared" si="16"/>
        <v>1.3443482742762298E-2</v>
      </c>
      <c r="E141" s="34">
        <f>fuente!C4</f>
        <v>569235669.39168823</v>
      </c>
      <c r="F141" s="22">
        <f t="shared" si="17"/>
        <v>1.7356352131110985E-2</v>
      </c>
      <c r="G141" s="34">
        <f>fuente!D4</f>
        <v>421600339.38201714</v>
      </c>
      <c r="H141" s="22">
        <f t="shared" si="18"/>
        <v>1.4583331332147195E-2</v>
      </c>
      <c r="I141" s="21">
        <f t="shared" si="15"/>
        <v>0.74064286911703703</v>
      </c>
    </row>
    <row r="142" spans="1:9" x14ac:dyDescent="0.25">
      <c r="B142" s="64" t="str">
        <f>fuente!A5</f>
        <v>RECURSOS ORDINARIOS</v>
      </c>
      <c r="C142" s="34">
        <f>fuente!B5</f>
        <v>24789648412.139973</v>
      </c>
      <c r="D142" s="22">
        <f t="shared" si="16"/>
        <v>0.89897160921041974</v>
      </c>
      <c r="E142" s="34">
        <f>fuente!C5</f>
        <v>25457052304.083626</v>
      </c>
      <c r="F142" s="22">
        <f t="shared" si="17"/>
        <v>0.77620147114455806</v>
      </c>
      <c r="G142" s="34">
        <f>fuente!D5</f>
        <v>23877712089.848</v>
      </c>
      <c r="H142" s="22">
        <f t="shared" si="18"/>
        <v>0.82594000605001172</v>
      </c>
      <c r="I142" s="21">
        <f t="shared" si="15"/>
        <v>0.93796060143293647</v>
      </c>
    </row>
    <row r="143" spans="1:9" ht="30" x14ac:dyDescent="0.25">
      <c r="B143" s="64" t="str">
        <f>fuente!A6</f>
        <v>RECURSOS POR OPERACIONES OFICIALES DE CREDITO</v>
      </c>
      <c r="C143" s="34">
        <f>fuente!B6</f>
        <v>804381791.94231486</v>
      </c>
      <c r="D143" s="22">
        <f t="shared" si="16"/>
        <v>2.9170094787137831E-2</v>
      </c>
      <c r="E143" s="34">
        <f>fuente!C6</f>
        <v>2616973122.2878094</v>
      </c>
      <c r="F143" s="22">
        <f t="shared" si="17"/>
        <v>7.9793149780334929E-2</v>
      </c>
      <c r="G143" s="34">
        <f>fuente!D6</f>
        <v>1603379299.9256072</v>
      </c>
      <c r="H143" s="22">
        <f t="shared" si="18"/>
        <v>5.546155777814514E-2</v>
      </c>
      <c r="I143" s="21">
        <f t="shared" si="15"/>
        <v>0.61268466468769134</v>
      </c>
    </row>
    <row r="144" spans="1:9" x14ac:dyDescent="0.25">
      <c r="B144" s="15" t="s">
        <v>10</v>
      </c>
      <c r="C144" s="10">
        <f>SUM(C139:C143)</f>
        <v>27575563185.930969</v>
      </c>
      <c r="D144" s="37">
        <f>+SUM(D139:D143)</f>
        <v>1</v>
      </c>
      <c r="E144" s="10">
        <f>SUM(E139:E143)</f>
        <v>32796964770.687172</v>
      </c>
      <c r="F144" s="37">
        <f>+SUM(F139:F143)</f>
        <v>0.99999999999999989</v>
      </c>
      <c r="G144" s="10">
        <f>SUM(G139:G143)</f>
        <v>28909741524.739964</v>
      </c>
      <c r="H144" s="37">
        <f>+SUM(H139:H143)</f>
        <v>1</v>
      </c>
      <c r="I144" s="29">
        <f t="shared" si="15"/>
        <v>0.881476128259848</v>
      </c>
    </row>
    <row r="145" spans="2:9" x14ac:dyDescent="0.25">
      <c r="C145" s="17"/>
    </row>
    <row r="146" spans="2:9" x14ac:dyDescent="0.25">
      <c r="B146" s="9" t="s">
        <v>408</v>
      </c>
    </row>
    <row r="147" spans="2:9" x14ac:dyDescent="0.25">
      <c r="B147" s="3" t="s">
        <v>4</v>
      </c>
    </row>
    <row r="148" spans="2:9" x14ac:dyDescent="0.25">
      <c r="B148" s="4" t="s">
        <v>19</v>
      </c>
      <c r="C148" s="4" t="s">
        <v>6</v>
      </c>
      <c r="D148" s="4" t="s">
        <v>11</v>
      </c>
      <c r="E148" s="4" t="s">
        <v>7</v>
      </c>
      <c r="F148" s="4" t="s">
        <v>11</v>
      </c>
      <c r="G148" s="4" t="s">
        <v>8</v>
      </c>
      <c r="H148" s="4" t="s">
        <v>11</v>
      </c>
      <c r="I148" s="31" t="s">
        <v>9</v>
      </c>
    </row>
    <row r="149" spans="2:9" x14ac:dyDescent="0.25">
      <c r="B149" t="str">
        <f>categoria!A2</f>
        <v>GASTO CORRIENTE</v>
      </c>
      <c r="C149" s="34">
        <f>categoria!B2</f>
        <v>21936322284.781555</v>
      </c>
      <c r="D149" s="22">
        <f>C149/$C$151</f>
        <v>0.79549861364113295</v>
      </c>
      <c r="E149" s="34">
        <f>categoria!C2</f>
        <v>22722432124.978271</v>
      </c>
      <c r="F149" s="22">
        <f>E149/$E$151</f>
        <v>0.69282118890729927</v>
      </c>
      <c r="G149" s="34">
        <f>categoria!D2</f>
        <v>22150874589.793884</v>
      </c>
      <c r="H149" s="22">
        <f>G149/$G$151</f>
        <v>0.76620797771014126</v>
      </c>
      <c r="I149" s="21">
        <f>G149/E149</f>
        <v>0.97484611101308616</v>
      </c>
    </row>
    <row r="150" spans="2:9" x14ac:dyDescent="0.25">
      <c r="B150" t="str">
        <f>categoria!A3</f>
        <v>GASTO DE CAPITAL</v>
      </c>
      <c r="C150" s="34">
        <f>categoria!B3</f>
        <v>5639240901.1494207</v>
      </c>
      <c r="D150" s="22">
        <f>C150/$C$151</f>
        <v>0.20450138635886703</v>
      </c>
      <c r="E150" s="34">
        <f>categoria!C3</f>
        <v>10074532645.708866</v>
      </c>
      <c r="F150" s="22">
        <f>E150/$E$151</f>
        <v>0.30717881109270073</v>
      </c>
      <c r="G150" s="34">
        <f>categoria!D3</f>
        <v>6758866934.9460554</v>
      </c>
      <c r="H150" s="22">
        <f>G150/$G$151</f>
        <v>0.23379202228985876</v>
      </c>
      <c r="I150" s="33">
        <f>G150/E150</f>
        <v>0.67088639966092312</v>
      </c>
    </row>
    <row r="151" spans="2:9" x14ac:dyDescent="0.25">
      <c r="B151" s="15" t="s">
        <v>10</v>
      </c>
      <c r="C151" s="10">
        <f>SUM(C149:C150)</f>
        <v>27575563185.930977</v>
      </c>
      <c r="D151" s="37">
        <f>+SUM(D149:D150)</f>
        <v>1</v>
      </c>
      <c r="E151" s="10">
        <f>SUM(E149:E150)</f>
        <v>32796964770.687138</v>
      </c>
      <c r="F151" s="37">
        <f>+SUM(F149:F150)</f>
        <v>1</v>
      </c>
      <c r="G151" s="10">
        <f>SUM(G149:G150)</f>
        <v>28909741524.739941</v>
      </c>
      <c r="H151" s="37">
        <f>+SUM(H149:H150)</f>
        <v>1</v>
      </c>
      <c r="I151" s="21">
        <f>G151/E151</f>
        <v>0.88147612825984822</v>
      </c>
    </row>
    <row r="152" spans="2:9" x14ac:dyDescent="0.25">
      <c r="G152" s="19"/>
    </row>
    <row r="153" spans="2:9" x14ac:dyDescent="0.25">
      <c r="B153" s="9" t="s">
        <v>409</v>
      </c>
    </row>
    <row r="154" spans="2:9" x14ac:dyDescent="0.25">
      <c r="B154" t="s">
        <v>4</v>
      </c>
    </row>
    <row r="155" spans="2:9" x14ac:dyDescent="0.25">
      <c r="B155" s="4" t="s">
        <v>20</v>
      </c>
      <c r="C155" s="4" t="s">
        <v>6</v>
      </c>
      <c r="D155" s="4" t="s">
        <v>11</v>
      </c>
      <c r="E155" s="4" t="s">
        <v>7</v>
      </c>
      <c r="F155" s="4" t="s">
        <v>11</v>
      </c>
      <c r="G155" s="4" t="s">
        <v>8</v>
      </c>
      <c r="H155" s="4" t="s">
        <v>11</v>
      </c>
      <c r="I155" s="31" t="s">
        <v>9</v>
      </c>
    </row>
    <row r="156" spans="2:9" x14ac:dyDescent="0.25">
      <c r="B156" t="s">
        <v>21</v>
      </c>
      <c r="C156" s="34">
        <f>ciclo!B2</f>
        <v>8351275319.8000107</v>
      </c>
      <c r="D156" s="22">
        <f>C156/$C$159</f>
        <v>0.30285058054809866</v>
      </c>
      <c r="E156" s="34">
        <f>ciclo!C2</f>
        <v>11159627199.912914</v>
      </c>
      <c r="F156" s="22">
        <f>E156/$E$159</f>
        <v>0.34026402375767933</v>
      </c>
      <c r="G156" s="34">
        <f>ciclo!D2</f>
        <v>9712542642.2577286</v>
      </c>
      <c r="H156" s="22">
        <f>G156/$G$159</f>
        <v>0.33596089518635353</v>
      </c>
      <c r="I156" s="21">
        <f>G156/E156</f>
        <v>0.87032859326461387</v>
      </c>
    </row>
    <row r="157" spans="2:9" x14ac:dyDescent="0.25">
      <c r="B157" t="s">
        <v>22</v>
      </c>
      <c r="C157" s="34">
        <f>ciclo!B3</f>
        <v>9085967134.646843</v>
      </c>
      <c r="D157" s="22">
        <f>C157/$C$159</f>
        <v>0.32949343857036628</v>
      </c>
      <c r="E157" s="34">
        <f>ciclo!C3</f>
        <v>10664275110.47732</v>
      </c>
      <c r="F157" s="22">
        <f>E157/$E$159</f>
        <v>0.32516042826038133</v>
      </c>
      <c r="G157" s="34">
        <f>ciclo!D3</f>
        <v>9462674614.5792828</v>
      </c>
      <c r="H157" s="22">
        <f t="shared" ref="H157:H158" si="19">G157/$G$159</f>
        <v>0.32731785604106689</v>
      </c>
      <c r="I157" s="21">
        <f>G157/E157</f>
        <v>0.88732469075957143</v>
      </c>
    </row>
    <row r="158" spans="2:9" x14ac:dyDescent="0.25">
      <c r="B158" t="s">
        <v>23</v>
      </c>
      <c r="C158" s="34">
        <f>ciclo!B4</f>
        <v>10138320731.484245</v>
      </c>
      <c r="D158" s="22">
        <f>C158/$C$159</f>
        <v>0.36765598088153501</v>
      </c>
      <c r="E158" s="34">
        <f>ciclo!C4</f>
        <v>10973062460.29706</v>
      </c>
      <c r="F158" s="22">
        <f>E158/$E$159</f>
        <v>0.33457554798193934</v>
      </c>
      <c r="G158" s="34">
        <f>ciclo!D4</f>
        <v>9734524267.9029312</v>
      </c>
      <c r="H158" s="22">
        <f t="shared" si="19"/>
        <v>0.33672124877257953</v>
      </c>
      <c r="I158" s="21">
        <f>G158/E158</f>
        <v>0.88712921330071426</v>
      </c>
    </row>
    <row r="159" spans="2:9" x14ac:dyDescent="0.25">
      <c r="B159" s="15" t="s">
        <v>10</v>
      </c>
      <c r="C159" s="10">
        <f>SUM(C156:C158)</f>
        <v>27575563185.931099</v>
      </c>
      <c r="D159" s="35">
        <f>+SUM(D156:D158)</f>
        <v>1</v>
      </c>
      <c r="E159" s="10">
        <f>SUM(E156:E158)</f>
        <v>32796964770.687294</v>
      </c>
      <c r="F159" s="35">
        <f>+SUM(F156:F158)</f>
        <v>1</v>
      </c>
      <c r="G159" s="10">
        <f>SUM(G156:G158)</f>
        <v>28909741524.739944</v>
      </c>
      <c r="H159" s="35">
        <f>+SUM(H156:H158)</f>
        <v>1</v>
      </c>
      <c r="I159" s="29">
        <f>G159/E159</f>
        <v>0.88147612825984423</v>
      </c>
    </row>
    <row r="160" spans="2:9" x14ac:dyDescent="0.25">
      <c r="C160" s="17"/>
      <c r="E160" s="20"/>
    </row>
    <row r="161" spans="2:9" x14ac:dyDescent="0.25">
      <c r="B161" s="9" t="s">
        <v>410</v>
      </c>
      <c r="E161" s="20"/>
    </row>
    <row r="162" spans="2:9" x14ac:dyDescent="0.25">
      <c r="B162" t="s">
        <v>4</v>
      </c>
    </row>
    <row r="163" spans="2:9" x14ac:dyDescent="0.25">
      <c r="B163" s="4" t="s">
        <v>24</v>
      </c>
      <c r="C163" s="4" t="s">
        <v>6</v>
      </c>
      <c r="D163" s="4" t="s">
        <v>11</v>
      </c>
      <c r="E163" s="4" t="s">
        <v>7</v>
      </c>
      <c r="F163" s="4" t="s">
        <v>11</v>
      </c>
      <c r="G163" s="4" t="s">
        <v>8</v>
      </c>
      <c r="H163" s="4" t="s">
        <v>11</v>
      </c>
      <c r="I163" s="31" t="s">
        <v>9</v>
      </c>
    </row>
    <row r="164" spans="2:9" x14ac:dyDescent="0.25">
      <c r="B164" t="s">
        <v>25</v>
      </c>
      <c r="C164" s="34">
        <f>derecho!B2</f>
        <v>18395851106.437717</v>
      </c>
      <c r="D164" s="22">
        <f>C164/$C$168</f>
        <v>0.6671069955090958</v>
      </c>
      <c r="E164" s="34">
        <f>derecho!C2</f>
        <v>20109578293.229816</v>
      </c>
      <c r="F164" s="22">
        <f>E164/$E$168</f>
        <v>0.61315363887584651</v>
      </c>
      <c r="G164" s="34">
        <f>derecho!D2</f>
        <v>17986370449.133492</v>
      </c>
      <c r="H164" s="22">
        <f>G164/$G$168</f>
        <v>0.62215604500446042</v>
      </c>
      <c r="I164" s="21">
        <f>G164/E164</f>
        <v>0.89441808211308271</v>
      </c>
    </row>
    <row r="165" spans="2:9" x14ac:dyDescent="0.25">
      <c r="B165" t="s">
        <v>26</v>
      </c>
      <c r="C165" s="34">
        <f>derecho!B3</f>
        <v>3436195</v>
      </c>
      <c r="D165" s="22">
        <f>C165/$C$168</f>
        <v>1.246101476452575E-4</v>
      </c>
      <c r="E165" s="34">
        <f>derecho!C3</f>
        <v>3387570</v>
      </c>
      <c r="F165" s="22">
        <f>E165/$E$168</f>
        <v>1.0328913128655402E-4</v>
      </c>
      <c r="G165" s="34">
        <f>derecho!D3</f>
        <v>3189538</v>
      </c>
      <c r="H165" s="22">
        <f t="shared" ref="H165:H167" si="20">G165/$G$168</f>
        <v>1.1032744783520436E-4</v>
      </c>
      <c r="I165" s="21">
        <f t="shared" ref="I165:I167" si="21">G165/E165</f>
        <v>0.94154157700062291</v>
      </c>
    </row>
    <row r="166" spans="2:9" x14ac:dyDescent="0.25">
      <c r="B166" t="s">
        <v>27</v>
      </c>
      <c r="C166" s="34">
        <f>derecho!B4</f>
        <v>291848537.12862182</v>
      </c>
      <c r="D166" s="22">
        <f>C166/$C$168</f>
        <v>1.058359298632644E-2</v>
      </c>
      <c r="E166" s="34">
        <f>derecho!C4</f>
        <v>359065597.57923758</v>
      </c>
      <c r="F166" s="22">
        <f>E166/$E$168</f>
        <v>1.0948134990228052E-2</v>
      </c>
      <c r="G166" s="34">
        <f>derecho!D4</f>
        <v>336923517.44678408</v>
      </c>
      <c r="H166" s="22">
        <f t="shared" si="20"/>
        <v>1.1654324794237798E-2</v>
      </c>
      <c r="I166" s="21">
        <f t="shared" si="21"/>
        <v>0.93833416433729144</v>
      </c>
    </row>
    <row r="167" spans="2:9" x14ac:dyDescent="0.25">
      <c r="B167" t="s">
        <v>28</v>
      </c>
      <c r="C167" s="34">
        <f>derecho!B5</f>
        <v>8884427347.3647499</v>
      </c>
      <c r="D167" s="22">
        <f>C167/$C$168</f>
        <v>0.32218480135693256</v>
      </c>
      <c r="E167" s="34">
        <f>derecho!C5</f>
        <v>12324933309.87817</v>
      </c>
      <c r="F167" s="22">
        <f>E167/$E$168</f>
        <v>0.37579493700263883</v>
      </c>
      <c r="G167" s="34">
        <f>derecho!D5</f>
        <v>10583258020.159779</v>
      </c>
      <c r="H167" s="22">
        <f t="shared" si="20"/>
        <v>0.36607930275346656</v>
      </c>
      <c r="I167" s="21">
        <f t="shared" si="21"/>
        <v>0.85868683862796436</v>
      </c>
    </row>
    <row r="168" spans="2:9" x14ac:dyDescent="0.25">
      <c r="B168" s="15" t="s">
        <v>10</v>
      </c>
      <c r="C168" s="10">
        <f>+SUM(C164:C167)</f>
        <v>27575563185.931087</v>
      </c>
      <c r="D168" s="37">
        <f>+SUM(D164:D167)</f>
        <v>1.0000000000000002</v>
      </c>
      <c r="E168" s="10">
        <f>+SUM(E164:E167)</f>
        <v>32796964770.687225</v>
      </c>
      <c r="F168" s="37">
        <f>+SUM(F164:F167)</f>
        <v>1</v>
      </c>
      <c r="G168" s="10">
        <f>SUM(G164:G167)</f>
        <v>28909741524.740055</v>
      </c>
      <c r="H168" s="37">
        <f>+SUM(H164:H167)</f>
        <v>1</v>
      </c>
      <c r="I168" s="29">
        <f>G168/E168</f>
        <v>0.88147612825984945</v>
      </c>
    </row>
    <row r="171" spans="2:9" x14ac:dyDescent="0.25">
      <c r="B171" s="9" t="s">
        <v>411</v>
      </c>
    </row>
    <row r="172" spans="2:9" x14ac:dyDescent="0.25">
      <c r="B172" t="s">
        <v>4</v>
      </c>
    </row>
    <row r="173" spans="2:9" x14ac:dyDescent="0.25">
      <c r="B173" s="4" t="s">
        <v>29</v>
      </c>
      <c r="C173" s="4" t="s">
        <v>6</v>
      </c>
      <c r="D173" s="4" t="s">
        <v>11</v>
      </c>
      <c r="E173" s="4" t="s">
        <v>7</v>
      </c>
      <c r="F173" s="4" t="s">
        <v>11</v>
      </c>
      <c r="G173" s="4" t="s">
        <v>8</v>
      </c>
      <c r="H173" s="4" t="s">
        <v>11</v>
      </c>
      <c r="I173" s="31" t="s">
        <v>9</v>
      </c>
    </row>
    <row r="174" spans="2:9" x14ac:dyDescent="0.25">
      <c r="B174" t="s">
        <v>30</v>
      </c>
      <c r="C174" s="34">
        <f>nivel_gob!B2</f>
        <v>15518656552.664688</v>
      </c>
      <c r="D174" s="22">
        <f>C174/$C$177</f>
        <v>0.56276843551765665</v>
      </c>
      <c r="E174" s="34">
        <f>nivel_gob!C2</f>
        <v>11101418955.114223</v>
      </c>
      <c r="F174" s="22">
        <f>E174/$E$177</f>
        <v>0.33848921791190545</v>
      </c>
      <c r="G174" s="34">
        <f>nivel_gob!D2</f>
        <v>10312813830.916904</v>
      </c>
      <c r="H174" s="22">
        <f>G174/$G$177</f>
        <v>0.35672452560987145</v>
      </c>
      <c r="I174" s="21">
        <f>G174/E174</f>
        <v>0.92896357417138797</v>
      </c>
    </row>
    <row r="175" spans="2:9" x14ac:dyDescent="0.25">
      <c r="B175" t="s">
        <v>31</v>
      </c>
      <c r="C175" s="34">
        <f>nivel_gob!B4</f>
        <v>10812450440.160654</v>
      </c>
      <c r="D175" s="22">
        <f>C175/$C$177</f>
        <v>0.39210261517622014</v>
      </c>
      <c r="E175" s="34">
        <f>nivel_gob!C4</f>
        <v>15894809691.828987</v>
      </c>
      <c r="F175" s="22">
        <f>E175/$E$177</f>
        <v>0.48464270407227511</v>
      </c>
      <c r="G175" s="34">
        <f>nivel_gob!D4</f>
        <v>14853848247.640444</v>
      </c>
      <c r="H175" s="22">
        <f t="shared" ref="H175:H176" si="22">G175/$G$177</f>
        <v>0.51380079738620199</v>
      </c>
      <c r="I175" s="21">
        <f>G175/E175</f>
        <v>0.93450934837403754</v>
      </c>
    </row>
    <row r="176" spans="2:9" x14ac:dyDescent="0.25">
      <c r="B176" t="s">
        <v>32</v>
      </c>
      <c r="C176" s="34">
        <f>nivel_gob!B3</f>
        <v>1244456193.1056828</v>
      </c>
      <c r="D176" s="22">
        <f>C176/$C$177</f>
        <v>4.5128949306123364E-2</v>
      </c>
      <c r="E176" s="34">
        <f>nivel_gob!C3</f>
        <v>5800736123.7439833</v>
      </c>
      <c r="F176" s="22">
        <f>E176/$E$177</f>
        <v>0.17686807801581941</v>
      </c>
      <c r="G176" s="34">
        <f>nivel_gob!D3</f>
        <v>3743079446.1827226</v>
      </c>
      <c r="H176" s="22">
        <f t="shared" si="22"/>
        <v>0.12947467700392651</v>
      </c>
      <c r="I176" s="21">
        <f>G176/E176</f>
        <v>0.64527662805782271</v>
      </c>
    </row>
    <row r="177" spans="2:9" x14ac:dyDescent="0.25">
      <c r="B177" s="15" t="s">
        <v>10</v>
      </c>
      <c r="C177" s="10">
        <f>SUM(C174:C176)</f>
        <v>27575563185.931023</v>
      </c>
      <c r="D177" s="37">
        <f>+SUM(D174:D176)</f>
        <v>1.0000000000000002</v>
      </c>
      <c r="E177" s="10">
        <f>SUM(E174:E176)</f>
        <v>32796964770.687195</v>
      </c>
      <c r="F177" s="37">
        <f>+SUM(F174:F176)</f>
        <v>1</v>
      </c>
      <c r="G177" s="10">
        <f>SUM(G174:G176)</f>
        <v>28909741524.740074</v>
      </c>
      <c r="H177" s="37">
        <f>+SUM(H174:H176)</f>
        <v>1</v>
      </c>
      <c r="I177" s="29">
        <f>G177/E177</f>
        <v>0.88147612825985078</v>
      </c>
    </row>
    <row r="178" spans="2:9" x14ac:dyDescent="0.25">
      <c r="E178" s="20"/>
      <c r="F178" s="18"/>
      <c r="G178" s="16"/>
    </row>
    <row r="179" spans="2:9" x14ac:dyDescent="0.25">
      <c r="E179" s="20"/>
      <c r="G179" s="16"/>
    </row>
    <row r="180" spans="2:9" x14ac:dyDescent="0.25">
      <c r="B180" s="9" t="s">
        <v>412</v>
      </c>
      <c r="E180" s="20"/>
      <c r="G180" s="16"/>
    </row>
    <row r="181" spans="2:9" x14ac:dyDescent="0.25">
      <c r="B181" s="3" t="s">
        <v>4</v>
      </c>
    </row>
    <row r="182" spans="2:9" x14ac:dyDescent="0.25">
      <c r="B182" s="4" t="s">
        <v>339</v>
      </c>
      <c r="C182" s="4" t="s">
        <v>6</v>
      </c>
      <c r="D182" s="4" t="s">
        <v>11</v>
      </c>
      <c r="E182" s="4" t="s">
        <v>7</v>
      </c>
      <c r="F182" s="4" t="s">
        <v>11</v>
      </c>
      <c r="G182" s="4" t="s">
        <v>8</v>
      </c>
      <c r="H182" s="4" t="s">
        <v>11</v>
      </c>
      <c r="I182" s="31" t="s">
        <v>9</v>
      </c>
    </row>
    <row r="183" spans="2:9" x14ac:dyDescent="0.25">
      <c r="B183" t="str">
        <f>departamento!A2</f>
        <v>AMAZONAS</v>
      </c>
      <c r="C183" s="34">
        <f>departamento!B2</f>
        <v>600323039.51784432</v>
      </c>
      <c r="D183" s="22">
        <f t="shared" ref="D183:D207" si="23">C183/$C$208</f>
        <v>2.1770109842185425E-2</v>
      </c>
      <c r="E183" s="34">
        <f>departamento!C2</f>
        <v>798552636.22946489</v>
      </c>
      <c r="F183" s="22">
        <f t="shared" ref="F183:F207" si="24">E183/$E$208</f>
        <v>2.4348370095002903E-2</v>
      </c>
      <c r="G183" s="34">
        <f>departamento!D2</f>
        <v>729715061.22800004</v>
      </c>
      <c r="H183" s="22">
        <f>G183/$G$208</f>
        <v>2.5241147887937031E-2</v>
      </c>
      <c r="I183" s="21">
        <f t="shared" ref="I183:I208" si="25">G183/E183</f>
        <v>0.91379707250545683</v>
      </c>
    </row>
    <row r="184" spans="2:9" x14ac:dyDescent="0.25">
      <c r="B184" t="str">
        <f>departamento!A3</f>
        <v>ANCASH</v>
      </c>
      <c r="C184" s="34">
        <f>departamento!B3</f>
        <v>1104579288.0469918</v>
      </c>
      <c r="D184" s="22">
        <f t="shared" si="23"/>
        <v>4.0056454354141457E-2</v>
      </c>
      <c r="E184" s="34">
        <f>departamento!C3</f>
        <v>1285030583.5858378</v>
      </c>
      <c r="F184" s="22">
        <f t="shared" si="24"/>
        <v>3.9181387441509598E-2</v>
      </c>
      <c r="G184" s="34">
        <f>departamento!D3</f>
        <v>1078912028.3150239</v>
      </c>
      <c r="H184" s="22">
        <f t="shared" ref="H184:H207" si="26">G184/$G$208</f>
        <v>3.7320016417017134E-2</v>
      </c>
      <c r="I184" s="21">
        <f t="shared" si="25"/>
        <v>0.83960027262880665</v>
      </c>
    </row>
    <row r="185" spans="2:9" x14ac:dyDescent="0.25">
      <c r="B185" t="str">
        <f>departamento!A4</f>
        <v>APURIMAC</v>
      </c>
      <c r="C185" s="34">
        <f>departamento!B4</f>
        <v>702135838.64740002</v>
      </c>
      <c r="D185" s="22">
        <f t="shared" si="23"/>
        <v>2.5462248365089653E-2</v>
      </c>
      <c r="E185" s="34">
        <f>departamento!C4</f>
        <v>1163543372.3688264</v>
      </c>
      <c r="F185" s="22">
        <f t="shared" si="24"/>
        <v>3.5477166271458145E-2</v>
      </c>
      <c r="G185" s="34">
        <f>departamento!D4</f>
        <v>940680602.34533846</v>
      </c>
      <c r="H185" s="22">
        <f t="shared" si="26"/>
        <v>3.2538533820523116E-2</v>
      </c>
      <c r="I185" s="21">
        <f t="shared" si="25"/>
        <v>0.80846200037239035</v>
      </c>
    </row>
    <row r="186" spans="2:9" x14ac:dyDescent="0.25">
      <c r="B186" t="str">
        <f>departamento!A5</f>
        <v>AREQUIPA</v>
      </c>
      <c r="C186" s="34">
        <f>departamento!B5</f>
        <v>692036387.51501632</v>
      </c>
      <c r="D186" s="22">
        <f t="shared" si="23"/>
        <v>2.5096001951035035E-2</v>
      </c>
      <c r="E186" s="34">
        <f>departamento!C5</f>
        <v>1032814060.5402098</v>
      </c>
      <c r="F186" s="22">
        <f t="shared" si="24"/>
        <v>3.1491147664472363E-2</v>
      </c>
      <c r="G186" s="34">
        <f>departamento!D5</f>
        <v>868684303.94917464</v>
      </c>
      <c r="H186" s="22">
        <f t="shared" si="26"/>
        <v>3.0048151873159405E-2</v>
      </c>
      <c r="I186" s="21">
        <f t="shared" si="25"/>
        <v>0.84108489333967085</v>
      </c>
    </row>
    <row r="187" spans="2:9" x14ac:dyDescent="0.25">
      <c r="B187" t="str">
        <f>departamento!A6</f>
        <v>AYACUCHO</v>
      </c>
      <c r="C187" s="34">
        <f>departamento!B6</f>
        <v>870330388.3664937</v>
      </c>
      <c r="D187" s="22">
        <f t="shared" si="23"/>
        <v>3.156165415365051E-2</v>
      </c>
      <c r="E187" s="34">
        <f>departamento!C6</f>
        <v>1346053169.7205832</v>
      </c>
      <c r="F187" s="22">
        <f t="shared" si="24"/>
        <v>4.1042004317534825E-2</v>
      </c>
      <c r="G187" s="34">
        <f>departamento!D6</f>
        <v>1118651343.2880468</v>
      </c>
      <c r="H187" s="22">
        <f t="shared" si="26"/>
        <v>3.8694615873017632E-2</v>
      </c>
      <c r="I187" s="21">
        <f t="shared" si="25"/>
        <v>0.83106029423804939</v>
      </c>
    </row>
    <row r="188" spans="2:9" x14ac:dyDescent="0.25">
      <c r="B188" t="str">
        <f>departamento!A7</f>
        <v>CAJAMARCA</v>
      </c>
      <c r="C188" s="34">
        <f>departamento!B7</f>
        <v>1473349111.912096</v>
      </c>
      <c r="D188" s="22">
        <f t="shared" si="23"/>
        <v>5.3429520259582287E-2</v>
      </c>
      <c r="E188" s="34">
        <f>departamento!C7</f>
        <v>2126715675.9968157</v>
      </c>
      <c r="F188" s="22">
        <f t="shared" si="24"/>
        <v>6.4844893143819166E-2</v>
      </c>
      <c r="G188" s="34">
        <f>departamento!D7</f>
        <v>1802651555.5821209</v>
      </c>
      <c r="H188" s="22">
        <f t="shared" si="26"/>
        <v>6.2354468096487918E-2</v>
      </c>
      <c r="I188" s="21">
        <f t="shared" si="25"/>
        <v>0.84762226372229932</v>
      </c>
    </row>
    <row r="189" spans="2:9" x14ac:dyDescent="0.25">
      <c r="B189" t="str">
        <f>departamento!A8</f>
        <v>CUSCO</v>
      </c>
      <c r="C189" s="34">
        <f>departamento!B8</f>
        <v>1274633844.0178292</v>
      </c>
      <c r="D189" s="22">
        <f t="shared" si="23"/>
        <v>4.6223311394348647E-2</v>
      </c>
      <c r="E189" s="34">
        <f>departamento!C8</f>
        <v>1756108353.9013562</v>
      </c>
      <c r="F189" s="22">
        <f t="shared" si="24"/>
        <v>5.3544843743311983E-2</v>
      </c>
      <c r="G189" s="34">
        <f>departamento!D8</f>
        <v>1552117357.2233176</v>
      </c>
      <c r="H189" s="22">
        <f t="shared" si="26"/>
        <v>5.3688385829913407E-2</v>
      </c>
      <c r="I189" s="21">
        <f t="shared" si="25"/>
        <v>0.88383917414614321</v>
      </c>
    </row>
    <row r="190" spans="2:9" x14ac:dyDescent="0.25">
      <c r="B190" t="str">
        <f>departamento!A9</f>
        <v>HUANCAVELICA</v>
      </c>
      <c r="C190" s="34">
        <f>departamento!B9</f>
        <v>696590230.15856838</v>
      </c>
      <c r="D190" s="22">
        <f t="shared" si="23"/>
        <v>2.5261142463772611E-2</v>
      </c>
      <c r="E190" s="34">
        <f>departamento!C9</f>
        <v>963585906.72366464</v>
      </c>
      <c r="F190" s="22">
        <f t="shared" si="24"/>
        <v>2.9380337889830691E-2</v>
      </c>
      <c r="G190" s="34">
        <f>departamento!D9</f>
        <v>854961633.03881121</v>
      </c>
      <c r="H190" s="22">
        <f t="shared" si="26"/>
        <v>2.9573478970995271E-2</v>
      </c>
      <c r="I190" s="21">
        <f t="shared" si="25"/>
        <v>0.88727079451152191</v>
      </c>
    </row>
    <row r="191" spans="2:9" x14ac:dyDescent="0.25">
      <c r="B191" t="str">
        <f>departamento!A10</f>
        <v>HUANUCO</v>
      </c>
      <c r="C191" s="34">
        <f>departamento!B10</f>
        <v>880041700.20643544</v>
      </c>
      <c r="D191" s="22">
        <f t="shared" si="23"/>
        <v>3.1913825087548114E-2</v>
      </c>
      <c r="E191" s="34">
        <f>departamento!C10</f>
        <v>1220744146.7891867</v>
      </c>
      <c r="F191" s="22">
        <f t="shared" si="24"/>
        <v>3.7221253714314576E-2</v>
      </c>
      <c r="G191" s="34">
        <f>departamento!D10</f>
        <v>1081371199.0724146</v>
      </c>
      <c r="H191" s="22">
        <f t="shared" si="26"/>
        <v>3.7405080157738795E-2</v>
      </c>
      <c r="I191" s="21">
        <f t="shared" si="25"/>
        <v>0.88582951793514453</v>
      </c>
    </row>
    <row r="192" spans="2:9" x14ac:dyDescent="0.25">
      <c r="B192" t="str">
        <f>departamento!A11</f>
        <v>ICA</v>
      </c>
      <c r="C192" s="34">
        <f>departamento!B11</f>
        <v>519203713.97397256</v>
      </c>
      <c r="D192" s="22">
        <f t="shared" si="23"/>
        <v>1.8828399277765896E-2</v>
      </c>
      <c r="E192" s="34">
        <f>departamento!C11</f>
        <v>639850766.26506615</v>
      </c>
      <c r="F192" s="22">
        <f t="shared" si="24"/>
        <v>1.9509450668341786E-2</v>
      </c>
      <c r="G192" s="34">
        <f>departamento!D11</f>
        <v>556752944.82500398</v>
      </c>
      <c r="H192" s="22">
        <f t="shared" si="26"/>
        <v>1.9258316244320294E-2</v>
      </c>
      <c r="I192" s="21">
        <f t="shared" si="25"/>
        <v>0.87012937106394295</v>
      </c>
    </row>
    <row r="193" spans="2:9" x14ac:dyDescent="0.25">
      <c r="B193" t="str">
        <f>departamento!A12</f>
        <v>JUNIN</v>
      </c>
      <c r="C193" s="34">
        <f>departamento!B12</f>
        <v>982922256.47131848</v>
      </c>
      <c r="D193" s="22">
        <f t="shared" si="23"/>
        <v>3.5644684746558526E-2</v>
      </c>
      <c r="E193" s="34">
        <f>departamento!C12</f>
        <v>1420361278.1357048</v>
      </c>
      <c r="F193" s="22">
        <f t="shared" si="24"/>
        <v>4.3307705089989705E-2</v>
      </c>
      <c r="G193" s="34">
        <f>departamento!D12</f>
        <v>1248598942.5517082</v>
      </c>
      <c r="H193" s="22">
        <f t="shared" si="26"/>
        <v>4.3189557453607551E-2</v>
      </c>
      <c r="I193" s="21">
        <f t="shared" si="25"/>
        <v>0.87907137555211079</v>
      </c>
    </row>
    <row r="194" spans="2:9" x14ac:dyDescent="0.25">
      <c r="B194" t="str">
        <f>departamento!A13</f>
        <v>LA LIBERTAD</v>
      </c>
      <c r="C194" s="34">
        <f>departamento!B13</f>
        <v>1220952779.8727977</v>
      </c>
      <c r="D194" s="22">
        <f t="shared" si="23"/>
        <v>4.4276621719034265E-2</v>
      </c>
      <c r="E194" s="34">
        <f>departamento!C13</f>
        <v>1725696797.2857506</v>
      </c>
      <c r="F194" s="22">
        <f t="shared" si="24"/>
        <v>5.2617576332189039E-2</v>
      </c>
      <c r="G194" s="34">
        <f>departamento!D13</f>
        <v>1523055063.3301606</v>
      </c>
      <c r="H194" s="22">
        <f t="shared" si="26"/>
        <v>5.2683108979953111E-2</v>
      </c>
      <c r="I194" s="21">
        <f t="shared" si="25"/>
        <v>0.88257396416664069</v>
      </c>
    </row>
    <row r="195" spans="2:9" x14ac:dyDescent="0.25">
      <c r="B195" t="str">
        <f>departamento!A14</f>
        <v>LAMBAYEQUE</v>
      </c>
      <c r="C195" s="34">
        <f>departamento!B14</f>
        <v>715674750.11615348</v>
      </c>
      <c r="D195" s="22">
        <f t="shared" si="23"/>
        <v>2.5953223340921185E-2</v>
      </c>
      <c r="E195" s="34">
        <f>departamento!C14</f>
        <v>916574455.68948412</v>
      </c>
      <c r="F195" s="22">
        <f t="shared" si="24"/>
        <v>2.794692929964927E-2</v>
      </c>
      <c r="G195" s="34">
        <f>departamento!D14</f>
        <v>788100282.06813025</v>
      </c>
      <c r="H195" s="22">
        <f t="shared" si="26"/>
        <v>2.7260716993740546E-2</v>
      </c>
      <c r="I195" s="21">
        <f t="shared" si="25"/>
        <v>0.85983225604437075</v>
      </c>
    </row>
    <row r="196" spans="2:9" x14ac:dyDescent="0.25">
      <c r="B196" t="str">
        <f>departamento!A15</f>
        <v>LIMA</v>
      </c>
      <c r="C196" s="34">
        <f>departamento!B15</f>
        <v>8964370125.734045</v>
      </c>
      <c r="D196" s="22">
        <f t="shared" si="23"/>
        <v>0.32508384562414389</v>
      </c>
      <c r="E196" s="34">
        <f>departamento!C15</f>
        <v>7639240195.3592443</v>
      </c>
      <c r="F196" s="22">
        <f t="shared" si="24"/>
        <v>0.23292521880521472</v>
      </c>
      <c r="G196" s="34">
        <f>departamento!D15</f>
        <v>7062036353.6874714</v>
      </c>
      <c r="H196" s="22">
        <f t="shared" si="26"/>
        <v>0.2442787787515838</v>
      </c>
      <c r="I196" s="21">
        <f t="shared" si="25"/>
        <v>0.92444224465904112</v>
      </c>
    </row>
    <row r="197" spans="2:9" x14ac:dyDescent="0.25">
      <c r="B197" t="str">
        <f>departamento!A16</f>
        <v>LORETO</v>
      </c>
      <c r="C197" s="34">
        <f>departamento!B16</f>
        <v>1210732987.6460831</v>
      </c>
      <c r="D197" s="22">
        <f t="shared" si="23"/>
        <v>4.3906011256509649E-2</v>
      </c>
      <c r="E197" s="34">
        <f>departamento!C16</f>
        <v>1490502002.597682</v>
      </c>
      <c r="F197" s="22">
        <f t="shared" si="24"/>
        <v>4.5446339715248273E-2</v>
      </c>
      <c r="G197" s="34">
        <f>departamento!D16</f>
        <v>1328432400.0074472</v>
      </c>
      <c r="H197" s="22">
        <f t="shared" si="26"/>
        <v>4.5951029996951456E-2</v>
      </c>
      <c r="I197" s="21">
        <f t="shared" si="25"/>
        <v>0.89126508900506274</v>
      </c>
    </row>
    <row r="198" spans="2:9" x14ac:dyDescent="0.25">
      <c r="B198" t="str">
        <f>departamento!A17</f>
        <v>MADRE DE DIOS</v>
      </c>
      <c r="C198" s="34">
        <f>departamento!B17</f>
        <v>199002187.58841595</v>
      </c>
      <c r="D198" s="22">
        <f t="shared" si="23"/>
        <v>7.2166137186980795E-3</v>
      </c>
      <c r="E198" s="34">
        <f>departamento!C17</f>
        <v>229112406.11762747</v>
      </c>
      <c r="F198" s="22">
        <f t="shared" si="24"/>
        <v>6.9857807793970005E-3</v>
      </c>
      <c r="G198" s="34">
        <f>departamento!D17</f>
        <v>190212997.98696169</v>
      </c>
      <c r="H198" s="22">
        <f t="shared" si="26"/>
        <v>6.5795468224502385E-3</v>
      </c>
      <c r="I198" s="21">
        <f t="shared" si="25"/>
        <v>0.83021692805803526</v>
      </c>
    </row>
    <row r="199" spans="2:9" x14ac:dyDescent="0.25">
      <c r="B199" t="str">
        <f>departamento!A18</f>
        <v>MOQUEGUA</v>
      </c>
      <c r="C199" s="34">
        <f>departamento!B18</f>
        <v>207819407.87268302</v>
      </c>
      <c r="D199" s="22">
        <f t="shared" si="23"/>
        <v>7.5363613236632456E-3</v>
      </c>
      <c r="E199" s="34">
        <f>departamento!C18</f>
        <v>343677229.58710241</v>
      </c>
      <c r="F199" s="22">
        <f t="shared" si="24"/>
        <v>1.0478934010816418E-2</v>
      </c>
      <c r="G199" s="34">
        <f>departamento!D18</f>
        <v>284685295.80352032</v>
      </c>
      <c r="H199" s="22">
        <f t="shared" si="26"/>
        <v>9.8473829508262702E-3</v>
      </c>
      <c r="I199" s="21">
        <f t="shared" si="25"/>
        <v>0.8283507643073833</v>
      </c>
    </row>
    <row r="200" spans="2:9" x14ac:dyDescent="0.25">
      <c r="B200" t="str">
        <f>departamento!A19</f>
        <v>PASCO</v>
      </c>
      <c r="C200" s="34">
        <f>departamento!B19</f>
        <v>382513585.68954194</v>
      </c>
      <c r="D200" s="22">
        <f t="shared" si="23"/>
        <v>1.3871469572911516E-2</v>
      </c>
      <c r="E200" s="34">
        <f>departamento!C19</f>
        <v>532261493.06624413</v>
      </c>
      <c r="F200" s="22">
        <f t="shared" si="24"/>
        <v>1.6228986334185427E-2</v>
      </c>
      <c r="G200" s="34">
        <f>departamento!D19</f>
        <v>461270739.6946736</v>
      </c>
      <c r="H200" s="22">
        <f t="shared" si="26"/>
        <v>1.5955547001343169E-2</v>
      </c>
      <c r="I200" s="21">
        <f t="shared" si="25"/>
        <v>0.86662429220154924</v>
      </c>
    </row>
    <row r="201" spans="2:9" x14ac:dyDescent="0.25">
      <c r="B201" t="str">
        <f>departamento!A20</f>
        <v>PIURA</v>
      </c>
      <c r="C201" s="34">
        <f>departamento!B20</f>
        <v>1348270339.114692</v>
      </c>
      <c r="D201" s="22">
        <f t="shared" si="23"/>
        <v>4.8893664656052174E-2</v>
      </c>
      <c r="E201" s="34">
        <f>departamento!C20</f>
        <v>1651075025.4253616</v>
      </c>
      <c r="F201" s="22">
        <f t="shared" si="24"/>
        <v>5.0342311764807995E-2</v>
      </c>
      <c r="G201" s="34">
        <f>departamento!D20</f>
        <v>1445846657.8737082</v>
      </c>
      <c r="H201" s="22">
        <f t="shared" si="26"/>
        <v>5.0012438078576166E-2</v>
      </c>
      <c r="I201" s="21">
        <f t="shared" si="25"/>
        <v>0.87570015632767439</v>
      </c>
    </row>
    <row r="202" spans="2:9" x14ac:dyDescent="0.25">
      <c r="B202" t="str">
        <f>departamento!A21</f>
        <v>PROVINCIA CONSTITUCIONAL DEL CALLAO</v>
      </c>
      <c r="C202" s="34">
        <f>departamento!B21</f>
        <v>436400913.70847458</v>
      </c>
      <c r="D202" s="22">
        <f t="shared" si="23"/>
        <v>1.5825639199678221E-2</v>
      </c>
      <c r="E202" s="34">
        <f>departamento!C21</f>
        <v>497689972.73443532</v>
      </c>
      <c r="F202" s="22">
        <f t="shared" si="24"/>
        <v>1.5174879023538571E-2</v>
      </c>
      <c r="G202" s="34">
        <f>departamento!D21</f>
        <v>478847364.44882077</v>
      </c>
      <c r="H202" s="22">
        <f t="shared" si="26"/>
        <v>1.6563529772102483E-2</v>
      </c>
      <c r="I202" s="21">
        <f t="shared" si="25"/>
        <v>0.96213986755230674</v>
      </c>
    </row>
    <row r="203" spans="2:9" x14ac:dyDescent="0.25">
      <c r="B203" t="str">
        <f>departamento!A22</f>
        <v>PUNO</v>
      </c>
      <c r="C203" s="34">
        <f>departamento!B22</f>
        <v>1251729743.1163251</v>
      </c>
      <c r="D203" s="22">
        <f t="shared" si="23"/>
        <v>4.539271726479014E-2</v>
      </c>
      <c r="E203" s="34">
        <f>departamento!C22</f>
        <v>1611608238.084013</v>
      </c>
      <c r="F203" s="22">
        <f t="shared" si="24"/>
        <v>4.9138944696626656E-2</v>
      </c>
      <c r="G203" s="34">
        <f>departamento!D22</f>
        <v>1429939385.09971</v>
      </c>
      <c r="H203" s="22">
        <f t="shared" si="26"/>
        <v>4.9462198888080969E-2</v>
      </c>
      <c r="I203" s="21">
        <f t="shared" si="25"/>
        <v>0.88727480494869959</v>
      </c>
    </row>
    <row r="204" spans="2:9" x14ac:dyDescent="0.25">
      <c r="B204" t="str">
        <f>departamento!A23</f>
        <v>SAN MARTIN</v>
      </c>
      <c r="C204" s="34">
        <f>departamento!B23</f>
        <v>822515803.32037199</v>
      </c>
      <c r="D204" s="22">
        <f t="shared" si="23"/>
        <v>2.9827706428857837E-2</v>
      </c>
      <c r="E204" s="34">
        <f>departamento!C23</f>
        <v>1093298561.4453332</v>
      </c>
      <c r="F204" s="22">
        <f t="shared" si="24"/>
        <v>3.3335357984787803E-2</v>
      </c>
      <c r="G204" s="34">
        <f>departamento!D23</f>
        <v>956087243.4626137</v>
      </c>
      <c r="H204" s="22">
        <f t="shared" si="26"/>
        <v>3.307145595350347E-2</v>
      </c>
      <c r="I204" s="21">
        <f t="shared" si="25"/>
        <v>0.87449785189388052</v>
      </c>
    </row>
    <row r="205" spans="2:9" x14ac:dyDescent="0.25">
      <c r="B205" t="str">
        <f>departamento!A24</f>
        <v>TACNA</v>
      </c>
      <c r="C205" s="34">
        <f>departamento!B24</f>
        <v>256923647.01762617</v>
      </c>
      <c r="D205" s="22">
        <f t="shared" si="23"/>
        <v>9.3170770542487912E-3</v>
      </c>
      <c r="E205" s="34">
        <f>departamento!C24</f>
        <v>343251925.08021533</v>
      </c>
      <c r="F205" s="22">
        <f t="shared" si="24"/>
        <v>1.0465966209989092E-2</v>
      </c>
      <c r="G205" s="34">
        <f>departamento!D24</f>
        <v>302636779.2049166</v>
      </c>
      <c r="H205" s="22">
        <f t="shared" si="26"/>
        <v>1.0468332238319344E-2</v>
      </c>
      <c r="I205" s="21">
        <f t="shared" si="25"/>
        <v>0.88167540250267407</v>
      </c>
    </row>
    <row r="206" spans="2:9" x14ac:dyDescent="0.25">
      <c r="B206" t="str">
        <f>departamento!A25</f>
        <v>TUMBES</v>
      </c>
      <c r="C206" s="34">
        <f>departamento!B25</f>
        <v>254414623.15871578</v>
      </c>
      <c r="D206" s="22">
        <f t="shared" si="23"/>
        <v>9.2260898333535006E-3</v>
      </c>
      <c r="E206" s="34">
        <f>departamento!C25</f>
        <v>299548693.94800061</v>
      </c>
      <c r="F206" s="22">
        <f t="shared" si="24"/>
        <v>9.1334273168999641E-3</v>
      </c>
      <c r="G206" s="34">
        <f>departamento!D25</f>
        <v>254448471.08978623</v>
      </c>
      <c r="H206" s="22">
        <f t="shared" si="26"/>
        <v>8.8014785906002108E-3</v>
      </c>
      <c r="I206" s="21">
        <f t="shared" si="25"/>
        <v>0.84943942748071721</v>
      </c>
    </row>
    <row r="207" spans="2:9" x14ac:dyDescent="0.25">
      <c r="B207" t="str">
        <f>departamento!A26</f>
        <v>UCAYALI</v>
      </c>
      <c r="C207" s="34">
        <f>departamento!B26</f>
        <v>508096493.14118516</v>
      </c>
      <c r="D207" s="22">
        <f t="shared" si="23"/>
        <v>1.8425607111459234E-2</v>
      </c>
      <c r="E207" s="34">
        <f>departamento!C26</f>
        <v>670067824.01003301</v>
      </c>
      <c r="F207" s="22">
        <f t="shared" si="24"/>
        <v>2.0430787687064134E-2</v>
      </c>
      <c r="G207" s="34">
        <f>departamento!D26</f>
        <v>571045519.56325734</v>
      </c>
      <c r="H207" s="22">
        <f t="shared" si="26"/>
        <v>1.9752702357251198E-2</v>
      </c>
      <c r="I207" s="21">
        <f t="shared" si="25"/>
        <v>0.85222047545250734</v>
      </c>
    </row>
    <row r="208" spans="2:9" x14ac:dyDescent="0.25">
      <c r="B208" s="15" t="s">
        <v>10</v>
      </c>
      <c r="C208" s="10">
        <f>SUM(C183:C207)</f>
        <v>27575563185.93108</v>
      </c>
      <c r="D208" s="35">
        <f>+SUM(D183:D207)</f>
        <v>0.99999999999999978</v>
      </c>
      <c r="E208" s="26">
        <f>SUM(E183:E207)</f>
        <v>32796964770.687241</v>
      </c>
      <c r="F208" s="35">
        <f>+SUM(F183:F207)</f>
        <v>1</v>
      </c>
      <c r="G208" s="26">
        <f>SUM(G183:G207)</f>
        <v>28909741524.740139</v>
      </c>
      <c r="H208" s="35">
        <f>+SUM(H183:H207)</f>
        <v>1</v>
      </c>
      <c r="I208" s="29">
        <f t="shared" si="25"/>
        <v>0.88147612825985155</v>
      </c>
    </row>
    <row r="209" spans="2:9" x14ac:dyDescent="0.25">
      <c r="C209" s="17"/>
      <c r="D209" s="16"/>
      <c r="E209" s="17"/>
      <c r="F209" s="18"/>
      <c r="G209" s="17"/>
      <c r="H209" s="18"/>
    </row>
    <row r="211" spans="2:9" x14ac:dyDescent="0.25">
      <c r="B211" s="9" t="s">
        <v>413</v>
      </c>
    </row>
    <row r="212" spans="2:9" x14ac:dyDescent="0.25">
      <c r="B212" s="3" t="s">
        <v>4</v>
      </c>
    </row>
    <row r="213" spans="2:9" x14ac:dyDescent="0.25">
      <c r="B213" s="4" t="s">
        <v>112</v>
      </c>
      <c r="C213" s="4" t="s">
        <v>6</v>
      </c>
      <c r="D213" s="4" t="s">
        <v>11</v>
      </c>
      <c r="E213" s="4" t="s">
        <v>7</v>
      </c>
      <c r="F213" s="4" t="s">
        <v>11</v>
      </c>
      <c r="G213" s="4" t="s">
        <v>8</v>
      </c>
      <c r="H213" s="4" t="s">
        <v>11</v>
      </c>
      <c r="I213" s="31" t="s">
        <v>9</v>
      </c>
    </row>
    <row r="214" spans="2:9" x14ac:dyDescent="0.25">
      <c r="B214" t="str">
        <f>regional!A2</f>
        <v>AMAZONAS</v>
      </c>
      <c r="C214" s="34">
        <f>regional!B2</f>
        <v>340299845.54041189</v>
      </c>
      <c r="D214" s="22">
        <f t="shared" ref="D214:D238" si="27">C214/$C$239</f>
        <v>3.1472962343155456E-2</v>
      </c>
      <c r="E214" s="34">
        <f>regional!C2</f>
        <v>486081082.22744286</v>
      </c>
      <c r="F214" s="22">
        <f t="shared" ref="F214:F238" si="28">E214/$E$239</f>
        <v>3.0581119978889709E-2</v>
      </c>
      <c r="G214" s="34">
        <f>regional!D2</f>
        <v>467987773.72451019</v>
      </c>
      <c r="H214" s="22">
        <f>G214/$G$239</f>
        <v>3.1506163650140279E-2</v>
      </c>
      <c r="I214" s="21">
        <f t="shared" ref="I214:I239" si="29">G214/E214</f>
        <v>0.96277718025967818</v>
      </c>
    </row>
    <row r="215" spans="2:9" x14ac:dyDescent="0.25">
      <c r="B215" t="str">
        <f>regional!A3</f>
        <v>ANCASH</v>
      </c>
      <c r="C215" s="34">
        <f>regional!B3</f>
        <v>567192543.41504192</v>
      </c>
      <c r="D215" s="22">
        <f t="shared" si="27"/>
        <v>5.2457354283754087E-2</v>
      </c>
      <c r="E215" s="34">
        <f>regional!C3</f>
        <v>821324178.36992908</v>
      </c>
      <c r="F215" s="22">
        <f t="shared" si="28"/>
        <v>5.1672476380270393E-2</v>
      </c>
      <c r="G215" s="34">
        <f>regional!D3</f>
        <v>750526556.02110314</v>
      </c>
      <c r="H215" s="22">
        <f t="shared" ref="H215:H238" si="30">G215/$G$239</f>
        <v>5.0527415085200152E-2</v>
      </c>
      <c r="I215" s="21">
        <f t="shared" si="29"/>
        <v>0.91380063534798528</v>
      </c>
    </row>
    <row r="216" spans="2:9" x14ac:dyDescent="0.25">
      <c r="B216" t="str">
        <f>regional!A4</f>
        <v>APURIMAC</v>
      </c>
      <c r="C216" s="34">
        <f>regional!B4</f>
        <v>363299537.30767721</v>
      </c>
      <c r="D216" s="22">
        <f t="shared" si="27"/>
        <v>3.3600111216073064E-2</v>
      </c>
      <c r="E216" s="34">
        <f>regional!C4</f>
        <v>519436528.07341212</v>
      </c>
      <c r="F216" s="22">
        <f t="shared" si="28"/>
        <v>3.2679631788258279E-2</v>
      </c>
      <c r="G216" s="34">
        <f>regional!D4</f>
        <v>499398859.62662786</v>
      </c>
      <c r="H216" s="22">
        <f t="shared" si="30"/>
        <v>3.3620840290054604E-2</v>
      </c>
      <c r="I216" s="21">
        <f t="shared" si="29"/>
        <v>0.96142422150959639</v>
      </c>
    </row>
    <row r="217" spans="2:9" x14ac:dyDescent="0.25">
      <c r="B217" t="str">
        <f>regional!A5</f>
        <v>AREQUIPA</v>
      </c>
      <c r="C217" s="34">
        <f>regional!B5</f>
        <v>459393418.63061309</v>
      </c>
      <c r="D217" s="22">
        <f t="shared" si="27"/>
        <v>4.2487447334259035E-2</v>
      </c>
      <c r="E217" s="34">
        <f>regional!C5</f>
        <v>672934457.29696405</v>
      </c>
      <c r="F217" s="22">
        <f t="shared" si="28"/>
        <v>4.2336742014778314E-2</v>
      </c>
      <c r="G217" s="34">
        <f>regional!D5</f>
        <v>619901161.58050108</v>
      </c>
      <c r="H217" s="22">
        <f t="shared" si="30"/>
        <v>4.1733371126837254E-2</v>
      </c>
      <c r="I217" s="21">
        <f t="shared" si="29"/>
        <v>0.9211909939498617</v>
      </c>
    </row>
    <row r="218" spans="2:9" x14ac:dyDescent="0.25">
      <c r="B218" t="str">
        <f>regional!A6</f>
        <v>AYACUCHO</v>
      </c>
      <c r="C218" s="34">
        <f>regional!B6</f>
        <v>496550913.0203594</v>
      </c>
      <c r="D218" s="22">
        <f t="shared" si="27"/>
        <v>4.5923994358949408E-2</v>
      </c>
      <c r="E218" s="34">
        <f>regional!C6</f>
        <v>774959593.13426065</v>
      </c>
      <c r="F218" s="22">
        <f t="shared" si="28"/>
        <v>4.8755512532662783E-2</v>
      </c>
      <c r="G218" s="34">
        <f>regional!D6</f>
        <v>707676896.25561035</v>
      </c>
      <c r="H218" s="22">
        <f t="shared" si="30"/>
        <v>4.7642663669195923E-2</v>
      </c>
      <c r="I218" s="21">
        <f t="shared" si="29"/>
        <v>0.91317909027162181</v>
      </c>
    </row>
    <row r="219" spans="2:9" x14ac:dyDescent="0.25">
      <c r="B219" t="str">
        <f>regional!A7</f>
        <v>CAJAMARCA</v>
      </c>
      <c r="C219" s="34">
        <f>regional!B7</f>
        <v>785446816.83214819</v>
      </c>
      <c r="D219" s="22">
        <f t="shared" si="27"/>
        <v>7.2642813132790224E-2</v>
      </c>
      <c r="E219" s="34">
        <f>regional!C7</f>
        <v>1214261484.588995</v>
      </c>
      <c r="F219" s="22">
        <f t="shared" si="28"/>
        <v>7.6393584329179101E-2</v>
      </c>
      <c r="G219" s="34">
        <f>regional!D7</f>
        <v>1104878890.3709469</v>
      </c>
      <c r="H219" s="22">
        <f t="shared" si="30"/>
        <v>7.4383343087301046E-2</v>
      </c>
      <c r="I219" s="21">
        <f t="shared" si="29"/>
        <v>0.90991841905034809</v>
      </c>
    </row>
    <row r="220" spans="2:9" x14ac:dyDescent="0.25">
      <c r="B220" t="str">
        <f>regional!A8</f>
        <v>CUSCO</v>
      </c>
      <c r="C220" s="34">
        <f>regional!B8</f>
        <v>588075394.40481305</v>
      </c>
      <c r="D220" s="22">
        <f t="shared" si="27"/>
        <v>5.4388725077575806E-2</v>
      </c>
      <c r="E220" s="34">
        <f>regional!C8</f>
        <v>928484812.57642949</v>
      </c>
      <c r="F220" s="22">
        <f t="shared" si="28"/>
        <v>5.841433968559754E-2</v>
      </c>
      <c r="G220" s="34">
        <f>regional!D8</f>
        <v>866692396.41780365</v>
      </c>
      <c r="H220" s="22">
        <f t="shared" si="30"/>
        <v>5.8348003962910906E-2</v>
      </c>
      <c r="I220" s="21">
        <f t="shared" si="29"/>
        <v>0.93344811318220744</v>
      </c>
    </row>
    <row r="221" spans="2:9" x14ac:dyDescent="0.25">
      <c r="B221" t="str">
        <f>regional!A9</f>
        <v>HUANCAVELICA</v>
      </c>
      <c r="C221" s="34">
        <f>regional!B9</f>
        <v>415905205.59734184</v>
      </c>
      <c r="D221" s="22">
        <f t="shared" si="27"/>
        <v>3.8465397635724187E-2</v>
      </c>
      <c r="E221" s="34">
        <f>regional!C9</f>
        <v>558769769.1524775</v>
      </c>
      <c r="F221" s="22">
        <f t="shared" si="28"/>
        <v>3.5154228328994799E-2</v>
      </c>
      <c r="G221" s="34">
        <f>regional!D9</f>
        <v>529791735.63154984</v>
      </c>
      <c r="H221" s="22">
        <f t="shared" si="30"/>
        <v>3.566696837068515E-2</v>
      </c>
      <c r="I221" s="21">
        <f t="shared" si="29"/>
        <v>0.94813958248872243</v>
      </c>
    </row>
    <row r="222" spans="2:9" x14ac:dyDescent="0.25">
      <c r="B222" t="str">
        <f>regional!A10</f>
        <v>HUANUCO</v>
      </c>
      <c r="C222" s="34">
        <f>regional!B10</f>
        <v>453268093.91806114</v>
      </c>
      <c r="D222" s="22">
        <f t="shared" si="27"/>
        <v>4.1920940717978909E-2</v>
      </c>
      <c r="E222" s="34">
        <f>regional!C10</f>
        <v>644421391.93020296</v>
      </c>
      <c r="F222" s="22">
        <f t="shared" si="28"/>
        <v>4.0542881885618123E-2</v>
      </c>
      <c r="G222" s="34">
        <f>regional!D10</f>
        <v>624206143.6712153</v>
      </c>
      <c r="H222" s="22">
        <f t="shared" si="30"/>
        <v>4.2023193805710929E-2</v>
      </c>
      <c r="I222" s="21">
        <f t="shared" si="29"/>
        <v>0.96863038919543321</v>
      </c>
    </row>
    <row r="223" spans="2:9" x14ac:dyDescent="0.25">
      <c r="B223" t="str">
        <f>regional!A11</f>
        <v>ICA</v>
      </c>
      <c r="C223" s="34">
        <f>regional!B11</f>
        <v>337995539.90587556</v>
      </c>
      <c r="D223" s="22">
        <f t="shared" si="27"/>
        <v>3.1259846394343566E-2</v>
      </c>
      <c r="E223" s="34">
        <f>regional!C11</f>
        <v>461046645.18926483</v>
      </c>
      <c r="F223" s="22">
        <f t="shared" si="28"/>
        <v>2.9006112946811349E-2</v>
      </c>
      <c r="G223" s="34">
        <f>regional!D11</f>
        <v>434828497.97518903</v>
      </c>
      <c r="H223" s="22">
        <f t="shared" si="30"/>
        <v>2.9273794287232018E-2</v>
      </c>
      <c r="I223" s="21">
        <f t="shared" si="29"/>
        <v>0.94313341722004518</v>
      </c>
    </row>
    <row r="224" spans="2:9" x14ac:dyDescent="0.25">
      <c r="B224" t="str">
        <f>regional!A12</f>
        <v>JUNIN</v>
      </c>
      <c r="C224" s="34">
        <f>regional!B12</f>
        <v>570732434.54511249</v>
      </c>
      <c r="D224" s="22">
        <f t="shared" si="27"/>
        <v>5.2784744559405419E-2</v>
      </c>
      <c r="E224" s="34">
        <f>regional!C12</f>
        <v>936532677.13873148</v>
      </c>
      <c r="F224" s="22">
        <f t="shared" si="28"/>
        <v>5.8920659969912685E-2</v>
      </c>
      <c r="G224" s="34">
        <f>regional!D12</f>
        <v>875510263.38326705</v>
      </c>
      <c r="H224" s="22">
        <f t="shared" si="30"/>
        <v>5.894164588104913E-2</v>
      </c>
      <c r="I224" s="21">
        <f t="shared" si="29"/>
        <v>0.93484219478395736</v>
      </c>
    </row>
    <row r="225" spans="2:9" x14ac:dyDescent="0.25">
      <c r="B225" t="str">
        <f>regional!A13</f>
        <v>LA LIBERTAD</v>
      </c>
      <c r="C225" s="34">
        <f>regional!B13</f>
        <v>677193994.42113185</v>
      </c>
      <c r="D225" s="22">
        <f t="shared" si="27"/>
        <v>6.2630945516830308E-2</v>
      </c>
      <c r="E225" s="34">
        <f>regional!C13</f>
        <v>943084088.23356628</v>
      </c>
      <c r="F225" s="22">
        <f t="shared" si="28"/>
        <v>5.9332832951021264E-2</v>
      </c>
      <c r="G225" s="34">
        <f>regional!D13</f>
        <v>879457835.24858487</v>
      </c>
      <c r="H225" s="22">
        <f t="shared" si="30"/>
        <v>5.920740676667989E-2</v>
      </c>
      <c r="I225" s="21">
        <f t="shared" si="29"/>
        <v>0.9325338495487121</v>
      </c>
    </row>
    <row r="226" spans="2:9" x14ac:dyDescent="0.25">
      <c r="B226" t="str">
        <f>regional!A14</f>
        <v>LAMBAYEQUE</v>
      </c>
      <c r="C226" s="34">
        <f>regional!B14</f>
        <v>442487657.54527354</v>
      </c>
      <c r="D226" s="22">
        <f t="shared" si="27"/>
        <v>4.0923901570151161E-2</v>
      </c>
      <c r="E226" s="34">
        <f>regional!C14</f>
        <v>608382645.51420987</v>
      </c>
      <c r="F226" s="22">
        <f t="shared" si="28"/>
        <v>3.827555392669834E-2</v>
      </c>
      <c r="G226" s="34">
        <f>regional!D14</f>
        <v>568882583.70646143</v>
      </c>
      <c r="H226" s="22">
        <f t="shared" si="30"/>
        <v>3.8298666730813551E-2</v>
      </c>
      <c r="I226" s="21">
        <f t="shared" si="29"/>
        <v>0.93507365455113756</v>
      </c>
    </row>
    <row r="227" spans="2:9" x14ac:dyDescent="0.25">
      <c r="B227" t="str">
        <f>regional!A15</f>
        <v>LIMA</v>
      </c>
      <c r="C227" s="34">
        <f>regional!B15</f>
        <v>474348542.5152725</v>
      </c>
      <c r="D227" s="22">
        <f t="shared" si="27"/>
        <v>4.3870586518796849E-2</v>
      </c>
      <c r="E227" s="34">
        <f>regional!C15</f>
        <v>596419721.70703626</v>
      </c>
      <c r="F227" s="22">
        <f t="shared" si="28"/>
        <v>3.7522923096942426E-2</v>
      </c>
      <c r="G227" s="34">
        <f>regional!D15</f>
        <v>584821556.83772802</v>
      </c>
      <c r="H227" s="22">
        <f t="shared" si="30"/>
        <v>3.9371720182386175E-2</v>
      </c>
      <c r="I227" s="21">
        <f t="shared" si="29"/>
        <v>0.98055368652781527</v>
      </c>
    </row>
    <row r="228" spans="2:9" x14ac:dyDescent="0.25">
      <c r="B228" t="str">
        <f>regional!A16</f>
        <v>LORETO</v>
      </c>
      <c r="C228" s="34">
        <f>regional!B16</f>
        <v>620360569.31870306</v>
      </c>
      <c r="D228" s="22">
        <f t="shared" si="27"/>
        <v>5.7374650894537069E-2</v>
      </c>
      <c r="E228" s="34">
        <f>regional!C16</f>
        <v>931793312.92344034</v>
      </c>
      <c r="F228" s="22">
        <f t="shared" si="28"/>
        <v>5.8622489415676507E-2</v>
      </c>
      <c r="G228" s="34">
        <f>regional!D16</f>
        <v>872546344.13663507</v>
      </c>
      <c r="H228" s="22">
        <f t="shared" si="30"/>
        <v>5.8742107068128865E-2</v>
      </c>
      <c r="I228" s="21">
        <f t="shared" si="29"/>
        <v>0.93641619019466693</v>
      </c>
    </row>
    <row r="229" spans="2:9" x14ac:dyDescent="0.25">
      <c r="B229" t="str">
        <f>regional!A17</f>
        <v>MADRE DE DIOS</v>
      </c>
      <c r="C229" s="34">
        <f>regional!B17</f>
        <v>121524487.54298256</v>
      </c>
      <c r="D229" s="22">
        <f t="shared" si="27"/>
        <v>1.1239310479667416E-2</v>
      </c>
      <c r="E229" s="34">
        <f>regional!C17</f>
        <v>183879501.10424149</v>
      </c>
      <c r="F229" s="22">
        <f t="shared" si="28"/>
        <v>1.1568524862475544E-2</v>
      </c>
      <c r="G229" s="34">
        <f>regional!D17</f>
        <v>161812944.33053032</v>
      </c>
      <c r="H229" s="22">
        <f t="shared" si="30"/>
        <v>1.0893671567988062E-2</v>
      </c>
      <c r="I229" s="21">
        <f t="shared" si="29"/>
        <v>0.87999447115531593</v>
      </c>
    </row>
    <row r="230" spans="2:9" x14ac:dyDescent="0.25">
      <c r="B230" t="str">
        <f>regional!A18</f>
        <v>MOQUEGUA</v>
      </c>
      <c r="C230" s="34">
        <f>regional!B18</f>
        <v>146341694.57126576</v>
      </c>
      <c r="D230" s="22">
        <f t="shared" si="27"/>
        <v>1.3534554020031276E-2</v>
      </c>
      <c r="E230" s="34">
        <f>regional!C18</f>
        <v>232851321.9189353</v>
      </c>
      <c r="F230" s="22">
        <f t="shared" si="28"/>
        <v>1.4649519335776379E-2</v>
      </c>
      <c r="G230" s="34">
        <f>regional!D18</f>
        <v>207025392.93370655</v>
      </c>
      <c r="H230" s="22">
        <f t="shared" si="30"/>
        <v>1.3937492122056142E-2</v>
      </c>
      <c r="I230" s="21">
        <f t="shared" si="29"/>
        <v>0.8890883299592357</v>
      </c>
    </row>
    <row r="231" spans="2:9" x14ac:dyDescent="0.25">
      <c r="B231" t="str">
        <f>regional!A19</f>
        <v>PASCO</v>
      </c>
      <c r="C231" s="34">
        <f>regional!B19</f>
        <v>196254770.629428</v>
      </c>
      <c r="D231" s="22">
        <f t="shared" si="27"/>
        <v>1.815081342712831E-2</v>
      </c>
      <c r="E231" s="34">
        <f>regional!C19</f>
        <v>370960597.27429926</v>
      </c>
      <c r="F231" s="22">
        <f t="shared" si="28"/>
        <v>2.3338473656906819E-2</v>
      </c>
      <c r="G231" s="34">
        <f>regional!D19</f>
        <v>340920908.71647161</v>
      </c>
      <c r="H231" s="22">
        <f t="shared" si="30"/>
        <v>2.295168922104928E-2</v>
      </c>
      <c r="I231" s="21">
        <f t="shared" si="29"/>
        <v>0.91902188863574796</v>
      </c>
    </row>
    <row r="232" spans="2:9" x14ac:dyDescent="0.25">
      <c r="B232" t="str">
        <f>regional!A20</f>
        <v>PIURA</v>
      </c>
      <c r="C232" s="34">
        <f>regional!B20</f>
        <v>684321044.69979036</v>
      </c>
      <c r="D232" s="22">
        <f t="shared" si="27"/>
        <v>6.3290097696819633E-2</v>
      </c>
      <c r="E232" s="34">
        <f>regional!C20</f>
        <v>968876502.4864372</v>
      </c>
      <c r="F232" s="22">
        <f t="shared" si="28"/>
        <v>6.0955527072746415E-2</v>
      </c>
      <c r="G232" s="34">
        <f>regional!D20</f>
        <v>927370862.88625205</v>
      </c>
      <c r="H232" s="22">
        <f t="shared" si="30"/>
        <v>6.2433037380300718E-2</v>
      </c>
      <c r="I232" s="21">
        <f t="shared" si="29"/>
        <v>0.95716106284581282</v>
      </c>
    </row>
    <row r="233" spans="2:9" x14ac:dyDescent="0.25">
      <c r="B233" t="str">
        <f>regional!A21</f>
        <v>PROVINCIA CONSTITUCIONAL DEL CALLAO</v>
      </c>
      <c r="C233" s="34">
        <f>regional!B21</f>
        <v>343345719.57131076</v>
      </c>
      <c r="D233" s="22">
        <f t="shared" si="27"/>
        <v>3.175466296668715E-2</v>
      </c>
      <c r="E233" s="34">
        <f>regional!C21</f>
        <v>447201958.405523</v>
      </c>
      <c r="F233" s="22">
        <f t="shared" si="28"/>
        <v>2.8135093598221167E-2</v>
      </c>
      <c r="G233" s="34">
        <f>regional!D21</f>
        <v>432792943.15447211</v>
      </c>
      <c r="H233" s="22">
        <f t="shared" si="30"/>
        <v>2.9136755400959547E-2</v>
      </c>
      <c r="I233" s="21">
        <f t="shared" si="29"/>
        <v>0.96777962399264628</v>
      </c>
    </row>
    <row r="234" spans="2:9" x14ac:dyDescent="0.25">
      <c r="B234" t="str">
        <f>regional!A22</f>
        <v>PUNO</v>
      </c>
      <c r="C234" s="34">
        <f>regional!B22</f>
        <v>682921124.18271494</v>
      </c>
      <c r="D234" s="22">
        <f t="shared" si="27"/>
        <v>6.3160624685606959E-2</v>
      </c>
      <c r="E234" s="34">
        <f>regional!C22</f>
        <v>932046804.6401242</v>
      </c>
      <c r="F234" s="22">
        <f t="shared" si="28"/>
        <v>5.8638437496943203E-2</v>
      </c>
      <c r="G234" s="34">
        <f>regional!D22</f>
        <v>896433251.59055197</v>
      </c>
      <c r="H234" s="22">
        <f t="shared" si="30"/>
        <v>6.0350236291995908E-2</v>
      </c>
      <c r="I234" s="21">
        <f t="shared" si="29"/>
        <v>0.96178995210082496</v>
      </c>
    </row>
    <row r="235" spans="2:9" x14ac:dyDescent="0.25">
      <c r="B235" t="str">
        <f>regional!A23</f>
        <v>SAN MARTIN</v>
      </c>
      <c r="C235" s="34">
        <f>regional!B23</f>
        <v>443950988.02882993</v>
      </c>
      <c r="D235" s="22">
        <f t="shared" si="27"/>
        <v>4.1059239113814823E-2</v>
      </c>
      <c r="E235" s="34">
        <f>regional!C23</f>
        <v>714304909.91039503</v>
      </c>
      <c r="F235" s="22">
        <f t="shared" si="28"/>
        <v>4.4939506905678391E-2</v>
      </c>
      <c r="G235" s="34">
        <f>regional!D23</f>
        <v>655654212.1322453</v>
      </c>
      <c r="H235" s="22">
        <f t="shared" si="30"/>
        <v>4.4140360208432559E-2</v>
      </c>
      <c r="I235" s="21">
        <f t="shared" si="29"/>
        <v>0.91789122969138337</v>
      </c>
    </row>
    <row r="236" spans="2:9" x14ac:dyDescent="0.25">
      <c r="B236" t="str">
        <f>regional!A24</f>
        <v>TACNA</v>
      </c>
      <c r="C236" s="34">
        <f>regional!B24</f>
        <v>165588742.60134542</v>
      </c>
      <c r="D236" s="22">
        <f t="shared" si="27"/>
        <v>1.5314635985409849E-2</v>
      </c>
      <c r="E236" s="34">
        <f>regional!C24</f>
        <v>230375716.67810395</v>
      </c>
      <c r="F236" s="22">
        <f t="shared" si="28"/>
        <v>1.4493770051020614E-2</v>
      </c>
      <c r="G236" s="34">
        <f>regional!D24</f>
        <v>207456119.87481973</v>
      </c>
      <c r="H236" s="22">
        <f t="shared" si="30"/>
        <v>1.396648978878413E-2</v>
      </c>
      <c r="I236" s="21">
        <f t="shared" si="29"/>
        <v>0.90051209765606943</v>
      </c>
    </row>
    <row r="237" spans="2:9" x14ac:dyDescent="0.25">
      <c r="B237" t="str">
        <f>regional!A25</f>
        <v>TUMBES</v>
      </c>
      <c r="C237" s="34">
        <f>regional!B25</f>
        <v>177024830.33552581</v>
      </c>
      <c r="D237" s="22">
        <f t="shared" si="27"/>
        <v>1.6372313687376773E-2</v>
      </c>
      <c r="E237" s="34">
        <f>regional!C25</f>
        <v>225784352.88367683</v>
      </c>
      <c r="F237" s="22">
        <f t="shared" si="28"/>
        <v>1.4204910738864937E-2</v>
      </c>
      <c r="G237" s="34">
        <f>regional!D25</f>
        <v>208773685.7571978</v>
      </c>
      <c r="H237" s="22">
        <f t="shared" si="30"/>
        <v>1.4055191777683699E-2</v>
      </c>
      <c r="I237" s="21">
        <f t="shared" si="29"/>
        <v>0.92465967234123236</v>
      </c>
    </row>
    <row r="238" spans="2:9" x14ac:dyDescent="0.25">
      <c r="B238" t="str">
        <f>regional!A26</f>
        <v>UCAYALI</v>
      </c>
      <c r="C238" s="34">
        <f>regional!B26</f>
        <v>258626531.07965931</v>
      </c>
      <c r="D238" s="22">
        <f t="shared" si="27"/>
        <v>2.3919326383133536E-2</v>
      </c>
      <c r="E238" s="34">
        <f>regional!C26</f>
        <v>490595638.47093958</v>
      </c>
      <c r="F238" s="22">
        <f t="shared" si="28"/>
        <v>3.0865147050054803E-2</v>
      </c>
      <c r="G238" s="34">
        <f>regional!D26</f>
        <v>428500431.67649436</v>
      </c>
      <c r="H238" s="22">
        <f t="shared" si="30"/>
        <v>2.8847772276424152E-2</v>
      </c>
      <c r="I238" s="21">
        <f t="shared" si="29"/>
        <v>0.87342894651901104</v>
      </c>
    </row>
    <row r="239" spans="2:9" x14ac:dyDescent="0.25">
      <c r="B239" s="15" t="s">
        <v>10</v>
      </c>
      <c r="C239" s="10">
        <f>SUM(C214:C238)</f>
        <v>10812450440.160686</v>
      </c>
      <c r="D239" s="35">
        <f>+SUM(D214:D238)</f>
        <v>1.0000000000000002</v>
      </c>
      <c r="E239" s="26">
        <f>SUM(E214:E238)</f>
        <v>15894809691.829041</v>
      </c>
      <c r="F239" s="35">
        <f>+SUM(F214:F238)</f>
        <v>0.99999999999999989</v>
      </c>
      <c r="G239" s="10">
        <f>SUM(G214:G238)</f>
        <v>14853848247.640474</v>
      </c>
      <c r="H239" s="35">
        <f>+SUM(H214:H238)</f>
        <v>1</v>
      </c>
      <c r="I239" s="29">
        <f t="shared" si="29"/>
        <v>0.93450934837403632</v>
      </c>
    </row>
    <row r="240" spans="2:9" x14ac:dyDescent="0.25">
      <c r="C240" s="17"/>
      <c r="D240" s="16"/>
      <c r="E240" s="17"/>
      <c r="G240" s="17"/>
    </row>
    <row r="241" spans="2:9" x14ac:dyDescent="0.25">
      <c r="B241" s="9" t="s">
        <v>414</v>
      </c>
    </row>
    <row r="242" spans="2:9" x14ac:dyDescent="0.25">
      <c r="B242" s="3" t="s">
        <v>4</v>
      </c>
    </row>
    <row r="243" spans="2:9" x14ac:dyDescent="0.25">
      <c r="B243" s="4" t="s">
        <v>187</v>
      </c>
      <c r="C243" s="4" t="s">
        <v>6</v>
      </c>
      <c r="D243" s="4" t="s">
        <v>11</v>
      </c>
      <c r="E243" s="4" t="s">
        <v>7</v>
      </c>
      <c r="F243" s="4" t="s">
        <v>11</v>
      </c>
      <c r="G243" s="4" t="s">
        <v>8</v>
      </c>
      <c r="H243" s="4" t="s">
        <v>11</v>
      </c>
      <c r="I243" s="31" t="s">
        <v>9</v>
      </c>
    </row>
    <row r="244" spans="2:9" ht="45" x14ac:dyDescent="0.25">
      <c r="B244" s="67" t="s">
        <v>188</v>
      </c>
      <c r="C244" s="68">
        <f>+SUM(C245:C248)</f>
        <v>13176374855.610455</v>
      </c>
      <c r="D244" s="69">
        <f t="shared" ref="D244:D272" si="31">C244/$C$234</f>
        <v>19.294138647972364</v>
      </c>
      <c r="E244" s="68">
        <f>+SUM(E245:E248)</f>
        <v>14756070306.354584</v>
      </c>
      <c r="F244" s="69">
        <f t="shared" ref="F244:F272" si="32">E244/$E$234</f>
        <v>15.831898390609366</v>
      </c>
      <c r="G244" s="68">
        <f>+SUM(G245:G248)</f>
        <v>13123815714.089052</v>
      </c>
      <c r="H244" s="69">
        <f t="shared" ref="H244:H272" si="33">G244/$G$234</f>
        <v>14.640036713055114</v>
      </c>
      <c r="I244" s="70">
        <f t="shared" ref="I244:I273" si="34">G244/E244</f>
        <v>0.8893841952242113</v>
      </c>
    </row>
    <row r="245" spans="2:9" ht="103.5" customHeight="1" x14ac:dyDescent="0.25">
      <c r="B245" s="64" t="s">
        <v>33</v>
      </c>
      <c r="C245" s="8">
        <f>gpnna_meta!B2</f>
        <v>1895441339.6247587</v>
      </c>
      <c r="D245" s="71">
        <f t="shared" si="31"/>
        <v>2.7754908619836969</v>
      </c>
      <c r="E245" s="8">
        <f>gpnna_meta!C2</f>
        <v>2979632577.2336273</v>
      </c>
      <c r="F245" s="71">
        <f t="shared" si="32"/>
        <v>3.1968701168221947</v>
      </c>
      <c r="G245" s="8">
        <f>gpnna_meta!D2</f>
        <v>2453598054.2185221</v>
      </c>
      <c r="H245" s="71">
        <f t="shared" si="33"/>
        <v>2.73706720479754</v>
      </c>
      <c r="I245" s="72">
        <f t="shared" si="34"/>
        <v>0.82345658084343731</v>
      </c>
    </row>
    <row r="246" spans="2:9" ht="45" x14ac:dyDescent="0.25">
      <c r="B246" s="64" t="s">
        <v>34</v>
      </c>
      <c r="C246" s="8">
        <f>gpnna_meta!B3</f>
        <v>2802726780.8466663</v>
      </c>
      <c r="D246" s="71">
        <f t="shared" si="31"/>
        <v>4.1040270707701803</v>
      </c>
      <c r="E246" s="8">
        <f>gpnna_meta!C3</f>
        <v>3102980604.749999</v>
      </c>
      <c r="F246" s="71">
        <f t="shared" si="32"/>
        <v>3.3292111397217883</v>
      </c>
      <c r="G246" s="8">
        <f>gpnna_meta!D3</f>
        <v>2714321958.9499979</v>
      </c>
      <c r="H246" s="71">
        <f t="shared" si="33"/>
        <v>3.02791307008519</v>
      </c>
      <c r="I246" s="72">
        <f t="shared" si="34"/>
        <v>0.87474667253638394</v>
      </c>
    </row>
    <row r="247" spans="2:9" ht="45" x14ac:dyDescent="0.25">
      <c r="B247" s="64" t="s">
        <v>35</v>
      </c>
      <c r="C247" s="8">
        <f>gpnna_meta!B4</f>
        <v>8211928982.569438</v>
      </c>
      <c r="D247" s="71">
        <f t="shared" si="31"/>
        <v>12.024710748839487</v>
      </c>
      <c r="E247" s="8">
        <f>gpnna_meta!C4</f>
        <v>8184728315.5664511</v>
      </c>
      <c r="F247" s="71">
        <f t="shared" si="32"/>
        <v>8.7814563333294018</v>
      </c>
      <c r="G247" s="8">
        <f>gpnna_meta!D4</f>
        <v>7507324410.2777424</v>
      </c>
      <c r="H247" s="71">
        <f t="shared" si="33"/>
        <v>8.3746607981770076</v>
      </c>
      <c r="I247" s="72">
        <f t="shared" si="34"/>
        <v>0.91723562723513241</v>
      </c>
    </row>
    <row r="248" spans="2:9" ht="71.25" customHeight="1" x14ac:dyDescent="0.25">
      <c r="B248" s="64" t="s">
        <v>36</v>
      </c>
      <c r="C248" s="8">
        <f>gpnna_meta!B5</f>
        <v>266277752.56959078</v>
      </c>
      <c r="D248" s="71">
        <f t="shared" si="31"/>
        <v>0.38990996637899927</v>
      </c>
      <c r="E248" s="8">
        <f>gpnna_meta!C5</f>
        <v>488728808.80450702</v>
      </c>
      <c r="F248" s="71">
        <f t="shared" si="32"/>
        <v>0.52436080073598001</v>
      </c>
      <c r="G248" s="8">
        <f>gpnna_meta!D5</f>
        <v>448571290.64279008</v>
      </c>
      <c r="H248" s="71">
        <f t="shared" si="33"/>
        <v>0.50039563999537595</v>
      </c>
      <c r="I248" s="72">
        <f t="shared" si="34"/>
        <v>0.91783271737152683</v>
      </c>
    </row>
    <row r="249" spans="2:9" ht="45" x14ac:dyDescent="0.25">
      <c r="B249" s="67" t="s">
        <v>189</v>
      </c>
      <c r="C249" s="68">
        <f>+SUM(C250:C251)</f>
        <v>76053685.871021271</v>
      </c>
      <c r="D249" s="69">
        <f t="shared" si="31"/>
        <v>0.11136525607117283</v>
      </c>
      <c r="E249" s="68">
        <f>+SUM(E250:E251)</f>
        <v>94207015.598052174</v>
      </c>
      <c r="F249" s="69">
        <f t="shared" si="32"/>
        <v>0.10107541287524371</v>
      </c>
      <c r="G249" s="68">
        <f>+SUM(G250:G251)</f>
        <v>92003400.23199062</v>
      </c>
      <c r="H249" s="69">
        <f t="shared" si="33"/>
        <v>0.10263273932414702</v>
      </c>
      <c r="I249" s="70">
        <f t="shared" si="34"/>
        <v>0.97660879763494901</v>
      </c>
    </row>
    <row r="250" spans="2:9" ht="75" x14ac:dyDescent="0.25">
      <c r="B250" s="64" t="s">
        <v>37</v>
      </c>
      <c r="C250">
        <f>gpnna_meta!B6</f>
        <v>7952162.7831089702</v>
      </c>
      <c r="D250" s="71">
        <f t="shared" si="31"/>
        <v>1.1644335636308968E-2</v>
      </c>
      <c r="E250" s="8">
        <f>gpnna_meta!C6</f>
        <v>12385252.510338645</v>
      </c>
      <c r="F250" s="71">
        <f t="shared" si="32"/>
        <v>1.3288230214061791E-2</v>
      </c>
      <c r="G250" s="8">
        <f>gpnna_meta!D6</f>
        <v>11201458.704639003</v>
      </c>
      <c r="H250" s="71">
        <f t="shared" si="33"/>
        <v>1.2495585906439909E-2</v>
      </c>
      <c r="I250" s="72">
        <f t="shared" si="34"/>
        <v>0.90441908191121134</v>
      </c>
    </row>
    <row r="251" spans="2:9" ht="45" x14ac:dyDescent="0.25">
      <c r="B251" s="64" t="s">
        <v>38</v>
      </c>
      <c r="C251">
        <f>gpnna_meta!B7</f>
        <v>68101523.087912306</v>
      </c>
      <c r="D251" s="71">
        <f t="shared" si="31"/>
        <v>9.9720920434863872E-2</v>
      </c>
      <c r="E251" s="8">
        <f>gpnna_meta!C7</f>
        <v>81821763.087713525</v>
      </c>
      <c r="F251" s="71">
        <f t="shared" si="32"/>
        <v>8.778718266118192E-2</v>
      </c>
      <c r="G251" s="8">
        <f>gpnna_meta!D7</f>
        <v>80801941.527351618</v>
      </c>
      <c r="H251" s="71">
        <f t="shared" si="33"/>
        <v>9.0137153417707103E-2</v>
      </c>
      <c r="I251" s="72">
        <f t="shared" si="34"/>
        <v>0.987536059822267</v>
      </c>
    </row>
    <row r="252" spans="2:9" ht="45" x14ac:dyDescent="0.25">
      <c r="B252" s="67" t="s">
        <v>190</v>
      </c>
      <c r="C252" s="68">
        <f>+SUM(C253:C260)</f>
        <v>9163257664.252882</v>
      </c>
      <c r="D252" s="69">
        <f t="shared" si="31"/>
        <v>13.417739384206339</v>
      </c>
      <c r="E252" s="68">
        <f>+SUM(E253:E260)</f>
        <v>10444439158.272635</v>
      </c>
      <c r="F252" s="69">
        <f t="shared" si="32"/>
        <v>11.205917027209136</v>
      </c>
      <c r="G252" s="68">
        <f>+SUM(G253:G260)</f>
        <v>9595844724.7147522</v>
      </c>
      <c r="H252" s="69">
        <f t="shared" si="33"/>
        <v>10.704472092806389</v>
      </c>
      <c r="I252" s="70">
        <f t="shared" si="34"/>
        <v>0.91875155566531841</v>
      </c>
    </row>
    <row r="253" spans="2:9" ht="75" x14ac:dyDescent="0.25">
      <c r="B253" s="64" t="s">
        <v>39</v>
      </c>
      <c r="C253" s="8">
        <f>gpnna_meta!B8</f>
        <v>1935594.0799999998</v>
      </c>
      <c r="D253" s="71">
        <f t="shared" si="31"/>
        <v>2.8342864372754902E-3</v>
      </c>
      <c r="E253" s="8">
        <f>gpnna_meta!C8</f>
        <v>1781098.4</v>
      </c>
      <c r="F253" s="71">
        <f t="shared" si="32"/>
        <v>1.9109538181268761E-3</v>
      </c>
      <c r="G253" s="8">
        <f>gpnna_meta!D8</f>
        <v>1679986.8000000003</v>
      </c>
      <c r="H253" s="71">
        <f t="shared" si="33"/>
        <v>1.8740790761823929E-3</v>
      </c>
      <c r="I253" s="72">
        <f t="shared" si="34"/>
        <v>0.94323076142227757</v>
      </c>
    </row>
    <row r="254" spans="2:9" ht="45" x14ac:dyDescent="0.25">
      <c r="B254" s="64" t="s">
        <v>40</v>
      </c>
      <c r="C254" s="8">
        <f>gpnna_meta!B9</f>
        <v>68101523.087912306</v>
      </c>
      <c r="D254" s="71">
        <f t="shared" si="31"/>
        <v>9.9720920434863872E-2</v>
      </c>
      <c r="E254" s="8">
        <f>gpnna_meta!C9</f>
        <v>81821763.087713555</v>
      </c>
      <c r="F254" s="71">
        <f t="shared" si="32"/>
        <v>8.7787182661181948E-2</v>
      </c>
      <c r="G254" s="8">
        <f>gpnna_meta!D9</f>
        <v>80801941.527351648</v>
      </c>
      <c r="H254" s="71">
        <f t="shared" si="33"/>
        <v>9.0137153417707144E-2</v>
      </c>
      <c r="I254" s="72">
        <f t="shared" si="34"/>
        <v>0.987536059822267</v>
      </c>
    </row>
    <row r="255" spans="2:9" ht="45" x14ac:dyDescent="0.25">
      <c r="B255" s="64" t="s">
        <v>41</v>
      </c>
      <c r="C255" s="8">
        <f>gpnna_meta!B10</f>
        <v>885911159.21406424</v>
      </c>
      <c r="D255" s="71">
        <f t="shared" si="31"/>
        <v>1.2972378915270448</v>
      </c>
      <c r="E255" s="8">
        <f>gpnna_meta!C10</f>
        <v>1231640497.2756975</v>
      </c>
      <c r="F255" s="71">
        <f t="shared" si="32"/>
        <v>1.3214363175154604</v>
      </c>
      <c r="G255" s="8">
        <f>gpnna_meta!D10</f>
        <v>1135823869.1397119</v>
      </c>
      <c r="H255" s="71">
        <f t="shared" si="33"/>
        <v>1.2670479002473485</v>
      </c>
      <c r="I255" s="72">
        <f t="shared" si="34"/>
        <v>0.92220406169825908</v>
      </c>
    </row>
    <row r="256" spans="2:9" ht="45" x14ac:dyDescent="0.25">
      <c r="B256" s="64" t="s">
        <v>42</v>
      </c>
      <c r="C256" s="8">
        <f>gpnna_meta!B11</f>
        <v>384854.63084718265</v>
      </c>
      <c r="D256" s="71">
        <f t="shared" si="31"/>
        <v>5.6354184578454351E-4</v>
      </c>
      <c r="E256" s="8">
        <f>gpnna_meta!C11</f>
        <v>227311.9250777234</v>
      </c>
      <c r="F256" s="71">
        <f t="shared" si="32"/>
        <v>2.4388466753608108E-4</v>
      </c>
      <c r="G256" s="8">
        <f>gpnna_meta!D11</f>
        <v>225688.24811451093</v>
      </c>
      <c r="H256" s="71">
        <f t="shared" si="33"/>
        <v>2.5176246833109953E-4</v>
      </c>
      <c r="I256" s="72">
        <f t="shared" si="34"/>
        <v>0.99285705330832386</v>
      </c>
    </row>
    <row r="257" spans="2:9" ht="45" x14ac:dyDescent="0.25">
      <c r="B257" s="64" t="s">
        <v>43</v>
      </c>
      <c r="C257" s="8">
        <f>gpnna_meta!B12</f>
        <v>185984946.31256396</v>
      </c>
      <c r="D257" s="71">
        <f t="shared" si="31"/>
        <v>0.27233737503015626</v>
      </c>
      <c r="E257" s="8">
        <f>gpnna_meta!C12</f>
        <v>177458606.15760523</v>
      </c>
      <c r="F257" s="71">
        <f t="shared" si="32"/>
        <v>0.19039666814385398</v>
      </c>
      <c r="G257" s="8">
        <f>gpnna_meta!D12</f>
        <v>168598932.42334357</v>
      </c>
      <c r="H257" s="71">
        <f t="shared" si="33"/>
        <v>0.18807750841927887</v>
      </c>
      <c r="I257" s="72">
        <f t="shared" si="34"/>
        <v>0.95007470234273583</v>
      </c>
    </row>
    <row r="258" spans="2:9" ht="30" x14ac:dyDescent="0.25">
      <c r="B258" s="64" t="s">
        <v>44</v>
      </c>
      <c r="C258" s="8">
        <f>gpnna_meta!B13</f>
        <v>7298278158.6095495</v>
      </c>
      <c r="D258" s="71">
        <f t="shared" si="31"/>
        <v>10.686853723178874</v>
      </c>
      <c r="E258" s="8">
        <f>gpnna_meta!C13</f>
        <v>8055915529.7984219</v>
      </c>
      <c r="F258" s="71">
        <f t="shared" si="32"/>
        <v>8.6432521303572507</v>
      </c>
      <c r="G258" s="8">
        <f>gpnna_meta!D13</f>
        <v>7401886703.0501766</v>
      </c>
      <c r="H258" s="71">
        <f t="shared" si="33"/>
        <v>8.2570416591719713</v>
      </c>
      <c r="I258" s="72">
        <f t="shared" si="34"/>
        <v>0.91881384253235698</v>
      </c>
    </row>
    <row r="259" spans="2:9" ht="45" x14ac:dyDescent="0.25">
      <c r="B259" s="64" t="s">
        <v>45</v>
      </c>
      <c r="C259" s="8">
        <f>gpnna_meta!B14</f>
        <v>555262507.17665291</v>
      </c>
      <c r="D259" s="71">
        <f t="shared" si="31"/>
        <v>0.81306974922054531</v>
      </c>
      <c r="E259" s="8">
        <f>gpnna_meta!C14</f>
        <v>692487463.9289757</v>
      </c>
      <c r="F259" s="71">
        <f t="shared" si="32"/>
        <v>0.74297498846783172</v>
      </c>
      <c r="G259" s="8">
        <f>gpnna_meta!D14</f>
        <v>620540716.99978411</v>
      </c>
      <c r="H259" s="71">
        <f t="shared" si="33"/>
        <v>0.69223304233611538</v>
      </c>
      <c r="I259" s="72">
        <f t="shared" si="34"/>
        <v>0.89610389981504313</v>
      </c>
    </row>
    <row r="260" spans="2:9" ht="30" x14ac:dyDescent="0.25">
      <c r="B260" s="64" t="s">
        <v>46</v>
      </c>
      <c r="C260" s="8">
        <f>gpnna_meta!B15</f>
        <v>167398921.14129141</v>
      </c>
      <c r="D260" s="71">
        <f t="shared" si="31"/>
        <v>0.24512189653179328</v>
      </c>
      <c r="E260" s="8">
        <f>gpnna_meta!C15</f>
        <v>203106887.69914278</v>
      </c>
      <c r="F260" s="71">
        <f t="shared" si="32"/>
        <v>0.21791490157789348</v>
      </c>
      <c r="G260" s="8">
        <f>gpnna_meta!D15</f>
        <v>186286886.52627009</v>
      </c>
      <c r="H260" s="71">
        <f t="shared" si="33"/>
        <v>0.20780898766945458</v>
      </c>
      <c r="I260" s="72">
        <f t="shared" si="34"/>
        <v>0.91718645604088156</v>
      </c>
    </row>
    <row r="261" spans="2:9" ht="30" x14ac:dyDescent="0.25">
      <c r="B261" s="67" t="s">
        <v>191</v>
      </c>
      <c r="C261" s="68">
        <f>+SUM(C262:C272)</f>
        <v>4309947569.7408733</v>
      </c>
      <c r="D261" s="69">
        <f t="shared" si="31"/>
        <v>6.3110473773948614</v>
      </c>
      <c r="E261" s="68">
        <f>+SUM(E262:E272)</f>
        <v>5882052006.8167114</v>
      </c>
      <c r="F261" s="69">
        <f t="shared" si="32"/>
        <v>6.3108976690155068</v>
      </c>
      <c r="G261" s="68">
        <f>+SUM(G262:G272)</f>
        <v>4950428826.8338118</v>
      </c>
      <c r="H261" s="69">
        <f t="shared" si="33"/>
        <v>5.5223618914740253</v>
      </c>
      <c r="I261" s="70">
        <f t="shared" si="34"/>
        <v>0.84161595665879163</v>
      </c>
    </row>
    <row r="262" spans="2:9" ht="66" customHeight="1" x14ac:dyDescent="0.25">
      <c r="B262" s="64" t="s">
        <v>47</v>
      </c>
      <c r="C262" s="8">
        <f>gpnna_meta!B16</f>
        <v>1892396523.578639</v>
      </c>
      <c r="D262" s="71">
        <f t="shared" si="31"/>
        <v>2.7710323440988334</v>
      </c>
      <c r="E262" s="8">
        <f>gpnna_meta!C16</f>
        <v>2973579977.7919798</v>
      </c>
      <c r="F262" s="71">
        <f t="shared" si="32"/>
        <v>3.1903762375325337</v>
      </c>
      <c r="G262" s="8">
        <f>gpnna_meta!D16</f>
        <v>2447552681.6308923</v>
      </c>
      <c r="H262" s="71">
        <f t="shared" si="33"/>
        <v>2.7303233980758423</v>
      </c>
      <c r="I262" s="72">
        <f t="shared" si="34"/>
        <v>0.8230996643474553</v>
      </c>
    </row>
    <row r="263" spans="2:9" ht="64.5" customHeight="1" x14ac:dyDescent="0.25">
      <c r="B263" s="64" t="s">
        <v>48</v>
      </c>
      <c r="C263" s="8">
        <f>gpnna_meta!B17</f>
        <v>2164322057.2563605</v>
      </c>
      <c r="D263" s="71">
        <f t="shared" si="31"/>
        <v>3.1692123447587162</v>
      </c>
      <c r="E263" s="8">
        <f>gpnna_meta!C17</f>
        <v>2616748481.6016889</v>
      </c>
      <c r="F263" s="71">
        <f t="shared" si="32"/>
        <v>2.807529051732601</v>
      </c>
      <c r="G263" s="8">
        <f>gpnna_meta!D17</f>
        <v>2234815581.4686356</v>
      </c>
      <c r="H263" s="71">
        <f t="shared" si="33"/>
        <v>2.4930083500398679</v>
      </c>
      <c r="I263" s="72">
        <f t="shared" si="34"/>
        <v>0.85404294573268447</v>
      </c>
    </row>
    <row r="264" spans="2:9" ht="60" x14ac:dyDescent="0.25">
      <c r="B264" s="64" t="s">
        <v>49</v>
      </c>
      <c r="C264" s="8">
        <f>gpnna_meta!B18</f>
        <v>1541231.5799999996</v>
      </c>
      <c r="D264" s="71">
        <f t="shared" si="31"/>
        <v>2.2568222382115749E-3</v>
      </c>
      <c r="E264" s="8">
        <f>gpnna_meta!C18</f>
        <v>852043.4</v>
      </c>
      <c r="F264" s="71">
        <f t="shared" si="32"/>
        <v>9.141637477411721E-4</v>
      </c>
      <c r="G264" s="8">
        <f>gpnna_meta!D18</f>
        <v>828272.8</v>
      </c>
      <c r="H264" s="71">
        <f t="shared" si="33"/>
        <v>9.2396483344452693E-4</v>
      </c>
      <c r="I264" s="72">
        <f t="shared" si="34"/>
        <v>0.97210165585461961</v>
      </c>
    </row>
    <row r="265" spans="2:9" ht="63" customHeight="1" x14ac:dyDescent="0.25">
      <c r="B265" s="64" t="s">
        <v>50</v>
      </c>
      <c r="C265" s="8">
        <f>gpnna_meta!B19</f>
        <v>1518974.5799999998</v>
      </c>
      <c r="D265" s="71">
        <f t="shared" si="31"/>
        <v>2.2242313588085754E-3</v>
      </c>
      <c r="E265" s="8">
        <f>gpnna_meta!C19</f>
        <v>830826.4</v>
      </c>
      <c r="F265" s="71">
        <f t="shared" si="32"/>
        <v>8.9139986947414434E-4</v>
      </c>
      <c r="G265" s="8">
        <f>gpnna_meta!D19</f>
        <v>807056.79999999993</v>
      </c>
      <c r="H265" s="71">
        <f t="shared" si="33"/>
        <v>9.0029770601216506E-4</v>
      </c>
      <c r="I265" s="72">
        <f t="shared" si="34"/>
        <v>0.97139041320786135</v>
      </c>
    </row>
    <row r="266" spans="2:9" ht="45" x14ac:dyDescent="0.25">
      <c r="B266" s="64" t="s">
        <v>51</v>
      </c>
      <c r="C266" s="8">
        <f>gpnna_meta!B20</f>
        <v>34689612.141291417</v>
      </c>
      <c r="D266" s="71">
        <f t="shared" si="31"/>
        <v>5.0795927835452698E-2</v>
      </c>
      <c r="E266" s="8">
        <f>gpnna_meta!C20</f>
        <v>46851699.699142754</v>
      </c>
      <c r="F266" s="71">
        <f t="shared" si="32"/>
        <v>5.0267539640600802E-2</v>
      </c>
      <c r="G266" s="8">
        <f>gpnna_meta!D20</f>
        <v>45995838.526270047</v>
      </c>
      <c r="H266" s="71">
        <f t="shared" si="33"/>
        <v>5.130983087102034E-2</v>
      </c>
      <c r="I266" s="72">
        <f t="shared" si="34"/>
        <v>0.98173254805335552</v>
      </c>
    </row>
    <row r="267" spans="2:9" ht="45" x14ac:dyDescent="0.25">
      <c r="B267" s="64" t="s">
        <v>52</v>
      </c>
      <c r="C267" s="8">
        <f>gpnna_meta!B21</f>
        <v>7799024.5662774052</v>
      </c>
      <c r="D267" s="71">
        <f t="shared" si="31"/>
        <v>1.1420095659818517E-2</v>
      </c>
      <c r="E267" s="8">
        <f>gpnna_meta!C21</f>
        <v>8344510.5959778093</v>
      </c>
      <c r="F267" s="71">
        <f t="shared" si="32"/>
        <v>8.9528879391413581E-3</v>
      </c>
      <c r="G267" s="8">
        <f>gpnna_meta!D21</f>
        <v>8194276.3056165241</v>
      </c>
      <c r="H267" s="71">
        <f t="shared" si="33"/>
        <v>9.1409776367368384E-3</v>
      </c>
      <c r="I267" s="72">
        <f t="shared" si="34"/>
        <v>0.98199603336429331</v>
      </c>
    </row>
    <row r="268" spans="2:9" ht="45" x14ac:dyDescent="0.25">
      <c r="B268" s="64" t="s">
        <v>53</v>
      </c>
      <c r="C268" s="8">
        <f>gpnna_meta!B22</f>
        <v>57152319.95377668</v>
      </c>
      <c r="D268" s="71">
        <f t="shared" si="31"/>
        <v>8.368802476592542E-2</v>
      </c>
      <c r="E268" s="8">
        <f>gpnna_meta!C22</f>
        <v>73941746.669655427</v>
      </c>
      <c r="F268" s="71">
        <f t="shared" si="32"/>
        <v>7.9332654005723813E-2</v>
      </c>
      <c r="G268" s="8">
        <f>gpnna_meta!D22</f>
        <v>70024718.376739815</v>
      </c>
      <c r="H268" s="71">
        <f t="shared" si="33"/>
        <v>7.8114815857727435E-2</v>
      </c>
      <c r="I268" s="72">
        <f t="shared" si="34"/>
        <v>0.94702548331167435</v>
      </c>
    </row>
    <row r="269" spans="2:9" ht="45" x14ac:dyDescent="0.25">
      <c r="B269" s="64" t="s">
        <v>54</v>
      </c>
      <c r="C269" s="8">
        <f>gpnna_meta!B23</f>
        <v>131437794.67952919</v>
      </c>
      <c r="D269" s="71">
        <f t="shared" si="31"/>
        <v>0.19246409288748714</v>
      </c>
      <c r="E269" s="8">
        <f>gpnna_meta!C23</f>
        <v>137428233.15477425</v>
      </c>
      <c r="F269" s="71">
        <f t="shared" si="32"/>
        <v>0.14744778102408401</v>
      </c>
      <c r="G269" s="8">
        <f>gpnna_meta!D23</f>
        <v>119123481.11774272</v>
      </c>
      <c r="H269" s="71">
        <f t="shared" si="33"/>
        <v>0.13288605805996212</v>
      </c>
      <c r="I269" s="72">
        <f t="shared" si="34"/>
        <v>0.86680501075483973</v>
      </c>
    </row>
    <row r="270" spans="2:9" ht="30" x14ac:dyDescent="0.25">
      <c r="B270" s="64" t="s">
        <v>55</v>
      </c>
      <c r="C270" s="8">
        <f>gpnna_meta!B24</f>
        <v>9427237.162499262</v>
      </c>
      <c r="D270" s="71">
        <f t="shared" si="31"/>
        <v>1.3804284021498525E-2</v>
      </c>
      <c r="E270" s="8">
        <f>gpnna_meta!C24</f>
        <v>11645657.051746693</v>
      </c>
      <c r="F270" s="71">
        <f t="shared" si="32"/>
        <v>1.2494712705166387E-2</v>
      </c>
      <c r="G270" s="8">
        <f>gpnna_meta!D24</f>
        <v>11452404.003957989</v>
      </c>
      <c r="H270" s="71">
        <f t="shared" si="33"/>
        <v>1.2775523424234715E-2</v>
      </c>
      <c r="I270" s="72">
        <f t="shared" si="34"/>
        <v>0.98340556939552681</v>
      </c>
    </row>
    <row r="271" spans="2:9" ht="45" x14ac:dyDescent="0.25">
      <c r="B271" s="64" t="s">
        <v>56</v>
      </c>
      <c r="C271" s="8">
        <f>gpnna_meta!B25</f>
        <v>9427237.1624992639</v>
      </c>
      <c r="D271" s="71">
        <f t="shared" si="31"/>
        <v>1.3804284021498529E-2</v>
      </c>
      <c r="E271" s="8">
        <f>gpnna_meta!C25</f>
        <v>11645657.051746689</v>
      </c>
      <c r="F271" s="71">
        <f t="shared" si="32"/>
        <v>1.2494712705166382E-2</v>
      </c>
      <c r="G271" s="8">
        <f>gpnna_meta!D25</f>
        <v>11452404.003957989</v>
      </c>
      <c r="H271" s="71">
        <f t="shared" si="33"/>
        <v>1.2775523424234715E-2</v>
      </c>
      <c r="I271" s="72">
        <f t="shared" si="34"/>
        <v>0.98340556939552715</v>
      </c>
    </row>
    <row r="272" spans="2:9" ht="45" x14ac:dyDescent="0.25">
      <c r="B272" s="64" t="s">
        <v>57</v>
      </c>
      <c r="C272" s="8">
        <f>gpnna_meta!B26</f>
        <v>235557.08</v>
      </c>
      <c r="D272" s="71">
        <f t="shared" si="31"/>
        <v>3.4492574860955233E-4</v>
      </c>
      <c r="E272" s="8">
        <f>gpnna_meta!C26</f>
        <v>183173.4</v>
      </c>
      <c r="F272" s="71">
        <f t="shared" si="32"/>
        <v>1.9652811327508998E-4</v>
      </c>
      <c r="G272" s="8">
        <f>gpnna_meta!D26</f>
        <v>182111.80000000002</v>
      </c>
      <c r="H272" s="71">
        <f t="shared" si="33"/>
        <v>2.0315154494422974E-4</v>
      </c>
      <c r="I272" s="72">
        <f t="shared" si="34"/>
        <v>0.99420439867360666</v>
      </c>
    </row>
    <row r="273" spans="2:9" x14ac:dyDescent="0.25">
      <c r="B273" s="15" t="s">
        <v>192</v>
      </c>
      <c r="C273" s="73">
        <f>C261+C252+C249+C244</f>
        <v>26725633775.475231</v>
      </c>
      <c r="D273" s="74">
        <f>+SUM(D244,D249,D252,D261)</f>
        <v>39.134290665644741</v>
      </c>
      <c r="E273" s="73">
        <f>E261+E252+E249+E244</f>
        <v>31176768487.041985</v>
      </c>
      <c r="F273" s="74">
        <f>+SUM(F244,F249,F252,F261)</f>
        <v>33.449788499709257</v>
      </c>
      <c r="G273" s="73">
        <f>G261+G252+G249+G244</f>
        <v>27762092665.869606</v>
      </c>
      <c r="H273" s="74">
        <f>+SUM(H244,H249,H252,H261)</f>
        <v>30.969503436659679</v>
      </c>
      <c r="I273" s="75">
        <f t="shared" si="34"/>
        <v>0.89047370889027122</v>
      </c>
    </row>
    <row r="274" spans="2:9" x14ac:dyDescent="0.25">
      <c r="C274" s="8"/>
      <c r="E274" s="8"/>
      <c r="G274" s="8"/>
    </row>
    <row r="276" spans="2:9" x14ac:dyDescent="0.25">
      <c r="B276" s="38" t="s">
        <v>81</v>
      </c>
      <c r="C276" s="39"/>
      <c r="D276" s="39"/>
      <c r="E276" s="39"/>
      <c r="F276" s="39"/>
      <c r="G276" s="39"/>
      <c r="H276" s="39"/>
      <c r="I276" s="40"/>
    </row>
    <row r="277" spans="2:9" x14ac:dyDescent="0.25">
      <c r="B277" s="41" t="s">
        <v>4</v>
      </c>
      <c r="C277" s="39"/>
      <c r="D277" s="39"/>
      <c r="E277" s="39"/>
      <c r="F277" s="39"/>
      <c r="G277" s="39"/>
      <c r="H277" s="39"/>
      <c r="I277" s="40"/>
    </row>
    <row r="278" spans="2:9" x14ac:dyDescent="0.25">
      <c r="B278" s="42" t="s">
        <v>82</v>
      </c>
      <c r="C278" s="42" t="s">
        <v>6</v>
      </c>
      <c r="D278" s="42" t="s">
        <v>11</v>
      </c>
      <c r="E278" s="42" t="s">
        <v>7</v>
      </c>
      <c r="F278" s="42" t="s">
        <v>11</v>
      </c>
      <c r="G278" s="42" t="s">
        <v>8</v>
      </c>
      <c r="H278" s="42" t="s">
        <v>11</v>
      </c>
      <c r="I278" s="43" t="s">
        <v>9</v>
      </c>
    </row>
    <row r="279" spans="2:9" ht="45" x14ac:dyDescent="0.25">
      <c r="B279" s="44" t="s">
        <v>84</v>
      </c>
      <c r="C279" s="45">
        <f>+SUM(C280:C283)</f>
        <v>6205562845.3453398</v>
      </c>
      <c r="D279" s="46">
        <f t="shared" ref="D279:D285" si="35">C279/$C$306</f>
        <v>0.2303464098511184</v>
      </c>
      <c r="E279" s="45">
        <f>+SUM(E280:E283)</f>
        <v>9145709399.539959</v>
      </c>
      <c r="F279" s="46">
        <f t="shared" ref="F279:F285" si="36">E279/$E$306</f>
        <v>0.2911315657050812</v>
      </c>
      <c r="G279" s="45">
        <f>+SUM(G280:G283)</f>
        <v>7797428428.5499783</v>
      </c>
      <c r="H279" s="46">
        <f t="shared" ref="H279:H285" si="37">G279/$G$306</f>
        <v>0.27917924129521354</v>
      </c>
      <c r="I279" s="47">
        <f t="shared" ref="I279:I306" si="38">G279/E279</f>
        <v>0.85257775946196135</v>
      </c>
    </row>
    <row r="280" spans="2:9" ht="105.75" customHeight="1" x14ac:dyDescent="0.25">
      <c r="B280" s="48" t="s">
        <v>89</v>
      </c>
      <c r="C280" s="49">
        <f>lineamiento!C2</f>
        <v>5256297514.3277502</v>
      </c>
      <c r="D280" s="50">
        <f t="shared" si="35"/>
        <v>0.19511030533562754</v>
      </c>
      <c r="E280" s="49">
        <f>lineamiento!D2</f>
        <v>6906289120.9592476</v>
      </c>
      <c r="F280" s="50">
        <f t="shared" si="36"/>
        <v>0.21984503084014154</v>
      </c>
      <c r="G280" s="49">
        <f>lineamiento!E2</f>
        <v>6360930536.2263565</v>
      </c>
      <c r="H280" s="50">
        <f t="shared" si="37"/>
        <v>0.22774684978615031</v>
      </c>
      <c r="I280" s="51">
        <f t="shared" si="38"/>
        <v>0.92103449838527129</v>
      </c>
    </row>
    <row r="281" spans="2:9" ht="96" customHeight="1" x14ac:dyDescent="0.25">
      <c r="B281" s="48" t="s">
        <v>90</v>
      </c>
      <c r="C281" s="49">
        <f>lineamiento!C3</f>
        <v>939598817.79342556</v>
      </c>
      <c r="D281" s="50">
        <f t="shared" si="35"/>
        <v>3.4877289904720353E-2</v>
      </c>
      <c r="E281" s="49">
        <f>lineamiento!D3</f>
        <v>2227469532.9942946</v>
      </c>
      <c r="F281" s="50">
        <f t="shared" si="36"/>
        <v>7.0906111748271244E-2</v>
      </c>
      <c r="G281" s="49">
        <f>lineamiento!E3</f>
        <v>1424977066.8964989</v>
      </c>
      <c r="H281" s="50">
        <f t="shared" si="37"/>
        <v>5.1019899707270965E-2</v>
      </c>
      <c r="I281" s="51">
        <f t="shared" si="38"/>
        <v>0.63972909428797509</v>
      </c>
    </row>
    <row r="282" spans="2:9" ht="77.25" customHeight="1" x14ac:dyDescent="0.25">
      <c r="B282" s="48" t="s">
        <v>91</v>
      </c>
      <c r="C282" s="49">
        <f>lineamiento!C4</f>
        <v>9666513.2241637222</v>
      </c>
      <c r="D282" s="50">
        <f t="shared" si="35"/>
        <v>3.5881461077050128E-4</v>
      </c>
      <c r="E282" s="49">
        <f>lineamiento!D4</f>
        <v>11950745.5864166</v>
      </c>
      <c r="F282" s="50">
        <f t="shared" si="36"/>
        <v>3.8042311666840889E-4</v>
      </c>
      <c r="G282" s="49">
        <f>lineamiento!E4</f>
        <v>11520825.427123129</v>
      </c>
      <c r="H282" s="50">
        <f t="shared" si="37"/>
        <v>4.1249180179226883E-4</v>
      </c>
      <c r="I282" s="51">
        <f t="shared" si="38"/>
        <v>0.96402566214930352</v>
      </c>
    </row>
    <row r="283" spans="2:9" ht="62.25" customHeight="1" x14ac:dyDescent="0.25">
      <c r="B283" s="48" t="s">
        <v>92</v>
      </c>
      <c r="C283" s="49">
        <f>lineamiento!C5</f>
        <v>0</v>
      </c>
      <c r="D283" s="50">
        <f t="shared" si="35"/>
        <v>0</v>
      </c>
      <c r="E283" s="49">
        <f>lineamiento!D5</f>
        <v>0</v>
      </c>
      <c r="F283" s="50">
        <f t="shared" si="36"/>
        <v>0</v>
      </c>
      <c r="G283" s="49">
        <f>lineamiento!E5</f>
        <v>0</v>
      </c>
      <c r="H283" s="50">
        <f t="shared" si="37"/>
        <v>0</v>
      </c>
      <c r="I283" s="51" t="e">
        <f t="shared" si="38"/>
        <v>#DIV/0!</v>
      </c>
    </row>
    <row r="284" spans="2:9" ht="62.25" customHeight="1" x14ac:dyDescent="0.25">
      <c r="B284" s="44" t="s">
        <v>85</v>
      </c>
      <c r="C284" s="45">
        <f>+SUM(C285:C290)</f>
        <v>20502207576.183353</v>
      </c>
      <c r="D284" s="46">
        <f t="shared" si="35"/>
        <v>0.7610284557408945</v>
      </c>
      <c r="E284" s="45">
        <f>+SUM(E285:E290)</f>
        <v>21986776054.653706</v>
      </c>
      <c r="F284" s="46">
        <f t="shared" si="36"/>
        <v>0.69989590287225856</v>
      </c>
      <c r="G284" s="45">
        <f>+SUM(G285:G290)</f>
        <v>19869943936.66132</v>
      </c>
      <c r="H284" s="46">
        <f t="shared" si="37"/>
        <v>0.71142376280164399</v>
      </c>
      <c r="I284" s="47">
        <f t="shared" si="38"/>
        <v>0.90372248697442215</v>
      </c>
    </row>
    <row r="285" spans="2:9" ht="74.25" customHeight="1" x14ac:dyDescent="0.25">
      <c r="B285" s="48" t="s">
        <v>93</v>
      </c>
      <c r="C285" s="49">
        <f>lineamiento!C6</f>
        <v>4878970836.1666679</v>
      </c>
      <c r="D285" s="50">
        <f t="shared" si="35"/>
        <v>0.18110418730547215</v>
      </c>
      <c r="E285" s="49">
        <f>lineamiento!D6</f>
        <v>5593221460</v>
      </c>
      <c r="F285" s="50">
        <f t="shared" si="36"/>
        <v>0.17804669379359123</v>
      </c>
      <c r="G285" s="49">
        <f>lineamiento!E6</f>
        <v>4833157772.9999981</v>
      </c>
      <c r="H285" s="50">
        <f t="shared" si="37"/>
        <v>0.17304645146670805</v>
      </c>
      <c r="I285" s="51">
        <f t="shared" si="38"/>
        <v>0.86410985289325515</v>
      </c>
    </row>
    <row r="286" spans="2:9" ht="89.25" customHeight="1" x14ac:dyDescent="0.25">
      <c r="B286" s="48" t="s">
        <v>94</v>
      </c>
      <c r="C286" s="49">
        <f>lineamiento!C7</f>
        <v>15516266008.932938</v>
      </c>
      <c r="D286" s="50">
        <f t="shared" ref="D286:D290" si="39">C286/$C$306</f>
        <v>0.57595358527929685</v>
      </c>
      <c r="E286" s="49">
        <f>lineamiento!D7</f>
        <v>16160720695.461493</v>
      </c>
      <c r="F286" s="50">
        <f t="shared" ref="F286:F290" si="40">E286/$E$306</f>
        <v>0.51443750434809077</v>
      </c>
      <c r="G286" s="49">
        <f>lineamiento!E7</f>
        <v>14853776394.29064</v>
      </c>
      <c r="H286" s="50">
        <f t="shared" ref="H286:H290" si="41">G286/$G$306</f>
        <v>0.53182482688051691</v>
      </c>
      <c r="I286" s="51">
        <f t="shared" si="38"/>
        <v>0.91912834051157821</v>
      </c>
    </row>
    <row r="287" spans="2:9" ht="96" customHeight="1" x14ac:dyDescent="0.25">
      <c r="B287" s="48" t="s">
        <v>95</v>
      </c>
      <c r="C287" s="49">
        <f>lineamiento!C8</f>
        <v>0</v>
      </c>
      <c r="D287" s="50">
        <f t="shared" si="39"/>
        <v>0</v>
      </c>
      <c r="E287" s="49">
        <f>lineamiento!D8</f>
        <v>0</v>
      </c>
      <c r="F287" s="50">
        <f t="shared" si="40"/>
        <v>0</v>
      </c>
      <c r="G287" s="49">
        <f>lineamiento!E8</f>
        <v>0</v>
      </c>
      <c r="H287" s="50">
        <f t="shared" si="41"/>
        <v>0</v>
      </c>
      <c r="I287" s="56" t="s">
        <v>111</v>
      </c>
    </row>
    <row r="288" spans="2:9" ht="115.5" customHeight="1" x14ac:dyDescent="0.25">
      <c r="B288" s="48" t="s">
        <v>96</v>
      </c>
      <c r="C288" s="49">
        <f>lineamiento!C9</f>
        <v>7716605.703108971</v>
      </c>
      <c r="D288" s="50">
        <f t="shared" si="39"/>
        <v>2.864353265362667E-4</v>
      </c>
      <c r="E288" s="49">
        <f>lineamiento!D9</f>
        <v>12202079.110338645</v>
      </c>
      <c r="F288" s="50">
        <f t="shared" si="40"/>
        <v>3.8842371226324387E-4</v>
      </c>
      <c r="G288" s="49">
        <f>lineamiento!E9</f>
        <v>11019346.904639002</v>
      </c>
      <c r="H288" s="50">
        <f t="shared" si="41"/>
        <v>3.945368574518565E-4</v>
      </c>
      <c r="I288" s="51">
        <f t="shared" si="38"/>
        <v>0.90307125572579416</v>
      </c>
    </row>
    <row r="289" spans="2:9" ht="93.75" customHeight="1" x14ac:dyDescent="0.25">
      <c r="B289" s="48" t="s">
        <v>97</v>
      </c>
      <c r="C289" s="49">
        <f>lineamiento!C10</f>
        <v>63794761.329081267</v>
      </c>
      <c r="D289" s="50">
        <f t="shared" si="39"/>
        <v>2.368019566586963E-3</v>
      </c>
      <c r="E289" s="49">
        <f>lineamiento!D10</f>
        <v>182554928.85506687</v>
      </c>
      <c r="F289" s="50">
        <f t="shared" si="40"/>
        <v>5.8111951673676301E-3</v>
      </c>
      <c r="G289" s="49">
        <f>lineamiento!E10</f>
        <v>134108115.45591097</v>
      </c>
      <c r="H289" s="50">
        <f t="shared" si="41"/>
        <v>4.8016089237095522E-3</v>
      </c>
      <c r="I289" s="51">
        <f t="shared" si="38"/>
        <v>0.73461788348854407</v>
      </c>
    </row>
    <row r="290" spans="2:9" ht="150" x14ac:dyDescent="0.25">
      <c r="B290" s="48" t="s">
        <v>98</v>
      </c>
      <c r="C290" s="49">
        <f>lineamiento!C11</f>
        <v>35459364.051554941</v>
      </c>
      <c r="D290" s="50">
        <f t="shared" si="39"/>
        <v>1.3162282630021359E-3</v>
      </c>
      <c r="E290" s="49">
        <f>lineamiento!D11</f>
        <v>38076891.2268015</v>
      </c>
      <c r="F290" s="50">
        <f t="shared" si="40"/>
        <v>1.2120858509454061E-3</v>
      </c>
      <c r="G290" s="49">
        <f>lineamiento!E11</f>
        <v>37882307.010133311</v>
      </c>
      <c r="H290" s="50">
        <f t="shared" si="41"/>
        <v>1.3563386732577021E-3</v>
      </c>
      <c r="I290" s="51">
        <f t="shared" si="38"/>
        <v>0.99488970316643854</v>
      </c>
    </row>
    <row r="291" spans="2:9" ht="30" x14ac:dyDescent="0.25">
      <c r="B291" s="44" t="s">
        <v>86</v>
      </c>
      <c r="C291" s="45">
        <f>+SUM(C292:C298)</f>
        <v>212891904.77683282</v>
      </c>
      <c r="D291" s="46">
        <f t="shared" ref="D291:D305" si="42">C291/$C$306</f>
        <v>7.9024074324688578E-3</v>
      </c>
      <c r="E291" s="45">
        <f>+SUM(E292:E298)</f>
        <v>254906006.34389019</v>
      </c>
      <c r="F291" s="46">
        <f t="shared" ref="F291:F305" si="43">E291/$E$306</f>
        <v>8.1143169427905747E-3</v>
      </c>
      <c r="G291" s="45">
        <f>+SUM(G292:G298)</f>
        <v>237327027.3105309</v>
      </c>
      <c r="H291" s="46">
        <f t="shared" ref="H291:H305" si="44">G291/$G$306</f>
        <v>8.4972603507081686E-3</v>
      </c>
      <c r="I291" s="47">
        <f t="shared" si="38"/>
        <v>0.93103740753113629</v>
      </c>
    </row>
    <row r="292" spans="2:9" ht="90" x14ac:dyDescent="0.25">
      <c r="B292" s="48" t="s">
        <v>99</v>
      </c>
      <c r="C292" s="49">
        <f>lineamiento!C12</f>
        <v>0</v>
      </c>
      <c r="D292" s="50">
        <f t="shared" si="42"/>
        <v>0</v>
      </c>
      <c r="E292" s="49">
        <f>lineamiento!D12</f>
        <v>0</v>
      </c>
      <c r="F292" s="50">
        <f t="shared" si="43"/>
        <v>0</v>
      </c>
      <c r="G292" s="49">
        <f>lineamiento!E12</f>
        <v>0</v>
      </c>
      <c r="H292" s="50">
        <f t="shared" si="44"/>
        <v>0</v>
      </c>
      <c r="I292" s="51" t="e">
        <f t="shared" si="38"/>
        <v>#DIV/0!</v>
      </c>
    </row>
    <row r="293" spans="2:9" ht="60" x14ac:dyDescent="0.25">
      <c r="B293" s="48" t="s">
        <v>100</v>
      </c>
      <c r="C293" s="49">
        <f>lineamiento!C13</f>
        <v>10666090.184130035</v>
      </c>
      <c r="D293" s="50">
        <f t="shared" si="42"/>
        <v>3.9591824984988637E-4</v>
      </c>
      <c r="E293" s="49">
        <f>lineamiento!D13</f>
        <v>11509957.54372257</v>
      </c>
      <c r="F293" s="50">
        <f t="shared" si="43"/>
        <v>3.6639169412834365E-4</v>
      </c>
      <c r="G293" s="49">
        <f>lineamiento!E13</f>
        <v>11284183.544945981</v>
      </c>
      <c r="H293" s="50">
        <f t="shared" si="44"/>
        <v>4.0401907238791915E-4</v>
      </c>
      <c r="I293" s="51">
        <f t="shared" si="38"/>
        <v>0.98038446293837778</v>
      </c>
    </row>
    <row r="294" spans="2:9" ht="64.5" customHeight="1" x14ac:dyDescent="0.25">
      <c r="B294" s="48" t="s">
        <v>101</v>
      </c>
      <c r="C294" s="49">
        <f>lineamiento!C14</f>
        <v>13245651.5</v>
      </c>
      <c r="D294" s="50">
        <f t="shared" si="42"/>
        <v>4.9166986866511827E-4</v>
      </c>
      <c r="E294" s="49">
        <f>lineamiento!D14</f>
        <v>14461812</v>
      </c>
      <c r="F294" s="50">
        <f t="shared" si="43"/>
        <v>4.6035685003334073E-4</v>
      </c>
      <c r="G294" s="49">
        <f>lineamiento!E14</f>
        <v>14367333</v>
      </c>
      <c r="H294" s="50">
        <f t="shared" si="44"/>
        <v>5.1440820048945127E-4</v>
      </c>
      <c r="I294" s="51">
        <f t="shared" si="38"/>
        <v>0.99346700123055121</v>
      </c>
    </row>
    <row r="295" spans="2:9" ht="84" customHeight="1" x14ac:dyDescent="0.25">
      <c r="B295" s="48" t="s">
        <v>102</v>
      </c>
      <c r="C295" s="49">
        <f>lineamiento!C15</f>
        <v>20201981.970119998</v>
      </c>
      <c r="D295" s="50">
        <f t="shared" si="42"/>
        <v>7.4988427877813245E-4</v>
      </c>
      <c r="E295" s="49">
        <f>lineamiento!D15</f>
        <v>24159536.70188215</v>
      </c>
      <c r="F295" s="50">
        <f t="shared" si="43"/>
        <v>7.6906048940086848E-4</v>
      </c>
      <c r="G295" s="49">
        <f>lineamiento!E15</f>
        <v>23526225.313044839</v>
      </c>
      <c r="H295" s="50">
        <f t="shared" si="44"/>
        <v>8.4233331458195989E-4</v>
      </c>
      <c r="I295" s="51">
        <f t="shared" si="38"/>
        <v>0.97378627758255099</v>
      </c>
    </row>
    <row r="296" spans="2:9" ht="77.25" customHeight="1" x14ac:dyDescent="0.25">
      <c r="B296" s="48" t="s">
        <v>103</v>
      </c>
      <c r="C296" s="49">
        <f>lineamiento!C16</f>
        <v>7824409</v>
      </c>
      <c r="D296" s="50">
        <f t="shared" si="42"/>
        <v>2.9043691398736933E-4</v>
      </c>
      <c r="E296" s="49">
        <f>lineamiento!D16</f>
        <v>5801789</v>
      </c>
      <c r="F296" s="50">
        <f t="shared" si="43"/>
        <v>1.8468593759883518E-4</v>
      </c>
      <c r="G296" s="49">
        <f>lineamiento!E16</f>
        <v>5641511.5</v>
      </c>
      <c r="H296" s="50">
        <f t="shared" si="44"/>
        <v>2.0198876010986487E-4</v>
      </c>
      <c r="I296" s="51">
        <f t="shared" si="38"/>
        <v>0.97237446932316907</v>
      </c>
    </row>
    <row r="297" spans="2:9" ht="96.75" customHeight="1" x14ac:dyDescent="0.25">
      <c r="B297" s="48" t="s">
        <v>104</v>
      </c>
      <c r="C297" s="49">
        <f>lineamiento!C17</f>
        <v>0</v>
      </c>
      <c r="D297" s="50">
        <f t="shared" si="42"/>
        <v>0</v>
      </c>
      <c r="E297" s="49">
        <f>lineamiento!D17</f>
        <v>0</v>
      </c>
      <c r="F297" s="50">
        <f t="shared" si="43"/>
        <v>0</v>
      </c>
      <c r="G297" s="49">
        <f>lineamiento!E17</f>
        <v>0</v>
      </c>
      <c r="H297" s="50">
        <f t="shared" si="44"/>
        <v>0</v>
      </c>
      <c r="I297" s="56" t="s">
        <v>111</v>
      </c>
    </row>
    <row r="298" spans="2:9" ht="63" customHeight="1" x14ac:dyDescent="0.25">
      <c r="B298" s="48" t="s">
        <v>105</v>
      </c>
      <c r="C298" s="49">
        <f>lineamiento!C18</f>
        <v>160953772.12258279</v>
      </c>
      <c r="D298" s="50">
        <f t="shared" si="42"/>
        <v>5.974498121188351E-3</v>
      </c>
      <c r="E298" s="49">
        <f>lineamiento!D18</f>
        <v>198972911.09828547</v>
      </c>
      <c r="F298" s="50">
        <f t="shared" si="43"/>
        <v>6.3338219716291867E-3</v>
      </c>
      <c r="G298" s="49">
        <f>lineamiento!E18</f>
        <v>182507773.95254007</v>
      </c>
      <c r="H298" s="50">
        <f t="shared" si="44"/>
        <v>6.5345110031389741E-3</v>
      </c>
      <c r="I298" s="51">
        <f t="shared" si="38"/>
        <v>0.91724935291512011</v>
      </c>
    </row>
    <row r="299" spans="2:9" ht="45" x14ac:dyDescent="0.25">
      <c r="B299" s="44" t="s">
        <v>87</v>
      </c>
      <c r="C299" s="45">
        <f>+SUM(C300:C302)</f>
        <v>19470360.616877571</v>
      </c>
      <c r="D299" s="46">
        <f t="shared" si="42"/>
        <v>7.2272697551816812E-4</v>
      </c>
      <c r="E299" s="45">
        <f>+SUM(E300:E302)</f>
        <v>26960251.515004825</v>
      </c>
      <c r="F299" s="46">
        <f t="shared" si="43"/>
        <v>8.5821447986975791E-4</v>
      </c>
      <c r="G299" s="45">
        <f>+SUM(G300:G302)</f>
        <v>25129459.992010362</v>
      </c>
      <c r="H299" s="46">
        <f t="shared" si="44"/>
        <v>8.9973555243424172E-4</v>
      </c>
      <c r="I299" s="47">
        <f t="shared" si="38"/>
        <v>0.93209293607756116</v>
      </c>
    </row>
    <row r="300" spans="2:9" ht="81" customHeight="1" x14ac:dyDescent="0.25">
      <c r="B300" s="48" t="s">
        <v>106</v>
      </c>
      <c r="C300" s="49">
        <f>lineamiento!C19</f>
        <v>3681073.166666666</v>
      </c>
      <c r="D300" s="50">
        <f t="shared" si="42"/>
        <v>1.366390139738835E-4</v>
      </c>
      <c r="E300" s="49">
        <f>lineamiento!D19</f>
        <v>3220229.9999999991</v>
      </c>
      <c r="F300" s="50">
        <f t="shared" si="43"/>
        <v>1.0250824303226071E-4</v>
      </c>
      <c r="G300" s="49">
        <f>lineamiento!E19</f>
        <v>3112367.333333333</v>
      </c>
      <c r="H300" s="50">
        <f t="shared" si="44"/>
        <v>1.1143524544201432E-4</v>
      </c>
      <c r="I300" s="51">
        <f t="shared" si="38"/>
        <v>0.96650466995628692</v>
      </c>
    </row>
    <row r="301" spans="2:9" ht="67.5" customHeight="1" x14ac:dyDescent="0.25">
      <c r="B301" s="48" t="s">
        <v>107</v>
      </c>
      <c r="C301" s="49">
        <f>lineamiento!C20</f>
        <v>12108214.283544241</v>
      </c>
      <c r="D301" s="50">
        <f t="shared" si="42"/>
        <v>4.4944894757040124E-4</v>
      </c>
      <c r="E301" s="49">
        <f>lineamiento!D20</f>
        <v>20519791.515004825</v>
      </c>
      <c r="F301" s="50">
        <f t="shared" si="43"/>
        <v>6.5319799380523635E-4</v>
      </c>
      <c r="G301" s="49">
        <f>lineamiento!E20</f>
        <v>18904725.325343698</v>
      </c>
      <c r="H301" s="50">
        <f t="shared" si="44"/>
        <v>6.7686506155021308E-4</v>
      </c>
      <c r="I301" s="51">
        <f t="shared" si="38"/>
        <v>0.92129227100187006</v>
      </c>
    </row>
    <row r="302" spans="2:9" ht="88.5" customHeight="1" x14ac:dyDescent="0.25">
      <c r="B302" s="48" t="s">
        <v>108</v>
      </c>
      <c r="C302" s="49">
        <f>lineamiento!C21</f>
        <v>3681073.166666666</v>
      </c>
      <c r="D302" s="50">
        <f t="shared" si="42"/>
        <v>1.366390139738835E-4</v>
      </c>
      <c r="E302" s="49">
        <f>lineamiento!D21</f>
        <v>3220230</v>
      </c>
      <c r="F302" s="50">
        <f t="shared" si="43"/>
        <v>1.0250824303226074E-4</v>
      </c>
      <c r="G302" s="49">
        <f>lineamiento!E21</f>
        <v>3112367.333333333</v>
      </c>
      <c r="H302" s="50">
        <f t="shared" si="44"/>
        <v>1.1143524544201432E-4</v>
      </c>
      <c r="I302" s="51">
        <f t="shared" si="38"/>
        <v>0.9665046699562867</v>
      </c>
    </row>
    <row r="303" spans="2:9" ht="45" x14ac:dyDescent="0.25">
      <c r="B303" s="44" t="s">
        <v>88</v>
      </c>
      <c r="C303" s="45">
        <f>+SUM(C304:C305)</f>
        <v>0</v>
      </c>
      <c r="D303" s="46">
        <f t="shared" si="42"/>
        <v>0</v>
      </c>
      <c r="E303" s="45">
        <f>+SUM(E304:E305)</f>
        <v>0</v>
      </c>
      <c r="F303" s="46">
        <f t="shared" si="43"/>
        <v>0</v>
      </c>
      <c r="G303" s="45">
        <f>+SUM(G304:G305)</f>
        <v>0</v>
      </c>
      <c r="H303" s="46">
        <f t="shared" si="44"/>
        <v>0</v>
      </c>
      <c r="I303" s="57" t="s">
        <v>111</v>
      </c>
    </row>
    <row r="304" spans="2:9" ht="84.75" customHeight="1" x14ac:dyDescent="0.25">
      <c r="B304" s="48" t="s">
        <v>109</v>
      </c>
      <c r="C304" s="49">
        <f>lineamiento!C22</f>
        <v>0</v>
      </c>
      <c r="D304" s="50">
        <f t="shared" si="42"/>
        <v>0</v>
      </c>
      <c r="E304" s="49">
        <f>lineamiento!D22</f>
        <v>0</v>
      </c>
      <c r="F304" s="50">
        <f t="shared" si="43"/>
        <v>0</v>
      </c>
      <c r="G304" s="49">
        <f>lineamiento!E22</f>
        <v>0</v>
      </c>
      <c r="H304" s="50">
        <f t="shared" si="44"/>
        <v>0</v>
      </c>
      <c r="I304" s="56" t="s">
        <v>111</v>
      </c>
    </row>
    <row r="305" spans="2:9" ht="109.5" customHeight="1" x14ac:dyDescent="0.25">
      <c r="B305" s="48" t="s">
        <v>110</v>
      </c>
      <c r="C305" s="49">
        <f>lineamiento!C23</f>
        <v>0</v>
      </c>
      <c r="D305" s="50">
        <f t="shared" si="42"/>
        <v>0</v>
      </c>
      <c r="E305" s="49">
        <f>lineamiento!D23</f>
        <v>0</v>
      </c>
      <c r="F305" s="50">
        <f t="shared" si="43"/>
        <v>0</v>
      </c>
      <c r="G305" s="49">
        <f>lineamiento!E23</f>
        <v>0</v>
      </c>
      <c r="H305" s="50">
        <f t="shared" si="44"/>
        <v>0</v>
      </c>
      <c r="I305" s="56" t="s">
        <v>111</v>
      </c>
    </row>
    <row r="306" spans="2:9" x14ac:dyDescent="0.25">
      <c r="B306" s="52" t="s">
        <v>83</v>
      </c>
      <c r="C306" s="53">
        <f>C299+C291+C284+C279+C303</f>
        <v>26940132686.922405</v>
      </c>
      <c r="D306" s="54">
        <f>+SUM(D279,D284,D291,D299)</f>
        <v>0.99999999999999989</v>
      </c>
      <c r="E306" s="53">
        <f>E299+E291+E284+E279+E303</f>
        <v>31414351712.052559</v>
      </c>
      <c r="F306" s="54">
        <f>+SUM(F279,F284,F291,F299)</f>
        <v>1</v>
      </c>
      <c r="G306" s="53">
        <f>G299+G291+G284+G279+G303</f>
        <v>27929828852.51384</v>
      </c>
      <c r="H306" s="54">
        <f>+SUM(H279,H284,H291,H299)</f>
        <v>1</v>
      </c>
      <c r="I306" s="55">
        <f t="shared" si="38"/>
        <v>0.88907863222904482</v>
      </c>
    </row>
    <row r="307" spans="2:9" x14ac:dyDescent="0.25">
      <c r="C307" s="8"/>
      <c r="E307" s="8"/>
      <c r="G307" s="8"/>
    </row>
  </sheetData>
  <sortState xmlns:xlrd2="http://schemas.microsoft.com/office/spreadsheetml/2017/richdata2" ref="J24:J38">
    <sortCondition ref="J23:J38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3"/>
  <sheetViews>
    <sheetView workbookViewId="0">
      <selection activeCell="K16" sqref="K16"/>
    </sheetView>
  </sheetViews>
  <sheetFormatPr baseColWidth="10" defaultRowHeight="15" x14ac:dyDescent="0.25"/>
  <cols>
    <col min="1" max="1" width="45.140625" customWidth="1"/>
    <col min="2" max="2" width="19.85546875" customWidth="1"/>
    <col min="3" max="3" width="81.140625" bestFit="1" customWidth="1"/>
    <col min="4" max="6" width="12" bestFit="1" customWidth="1"/>
  </cols>
  <sheetData>
    <row r="1" spans="1:6" x14ac:dyDescent="0.25">
      <c r="B1" t="s">
        <v>63</v>
      </c>
      <c r="C1" t="s">
        <v>64</v>
      </c>
      <c r="D1" t="s">
        <v>0</v>
      </c>
      <c r="E1" t="s">
        <v>1</v>
      </c>
      <c r="F1" t="s">
        <v>2</v>
      </c>
    </row>
    <row r="2" spans="1:6" x14ac:dyDescent="0.25">
      <c r="A2" t="str">
        <f>CONCATENATE(B2,"-",C2)</f>
        <v>0001-PROGRAMA ARTICULADO NUTRICIONAL</v>
      </c>
      <c r="B2" t="s">
        <v>241</v>
      </c>
      <c r="C2" t="s">
        <v>242</v>
      </c>
      <c r="D2">
        <v>1510203838</v>
      </c>
      <c r="E2">
        <v>2007653204</v>
      </c>
      <c r="F2">
        <v>1892789198</v>
      </c>
    </row>
    <row r="3" spans="1:6" x14ac:dyDescent="0.25">
      <c r="A3" t="str">
        <f t="shared" ref="A3:A66" si="0">CONCATENATE(B3,"-",C3)</f>
        <v>0002-SALUD MATERNO NEONATAL</v>
      </c>
      <c r="B3" t="s">
        <v>243</v>
      </c>
      <c r="C3" t="s">
        <v>244</v>
      </c>
      <c r="D3">
        <v>1030379447.6250299</v>
      </c>
      <c r="E3">
        <v>1875697526.6180286</v>
      </c>
      <c r="F3">
        <v>1718555707.0378277</v>
      </c>
    </row>
    <row r="4" spans="1:6" x14ac:dyDescent="0.25">
      <c r="A4" t="str">
        <f t="shared" si="0"/>
        <v>0016-TBC-VIH/SIDA</v>
      </c>
      <c r="B4" t="s">
        <v>245</v>
      </c>
      <c r="C4" t="s">
        <v>246</v>
      </c>
      <c r="D4">
        <v>140055320.22877815</v>
      </c>
      <c r="E4">
        <v>168649526.50389856</v>
      </c>
      <c r="F4">
        <v>166495527.29245579</v>
      </c>
    </row>
    <row r="5" spans="1:6" x14ac:dyDescent="0.25">
      <c r="A5" t="str">
        <f t="shared" si="0"/>
        <v>0017-ENFERMEDADES METAXENICAS Y ZOONOSIS</v>
      </c>
      <c r="B5" t="s">
        <v>247</v>
      </c>
      <c r="C5" t="s">
        <v>248</v>
      </c>
      <c r="D5">
        <v>87967796.948583394</v>
      </c>
      <c r="E5">
        <v>124217367.14558007</v>
      </c>
      <c r="F5">
        <v>118620802.1206926</v>
      </c>
    </row>
    <row r="6" spans="1:6" x14ac:dyDescent="0.25">
      <c r="A6" t="str">
        <f t="shared" si="0"/>
        <v>0018-ENFERMEDADES NO TRANSMISIBLES</v>
      </c>
      <c r="B6" t="s">
        <v>249</v>
      </c>
      <c r="C6" t="s">
        <v>250</v>
      </c>
      <c r="D6">
        <v>110287197.19090594</v>
      </c>
      <c r="E6">
        <v>119664054.16561826</v>
      </c>
      <c r="F6">
        <v>117901256.27059492</v>
      </c>
    </row>
    <row r="7" spans="1:6" x14ac:dyDescent="0.25">
      <c r="A7" t="str">
        <f t="shared" si="0"/>
        <v>0024-PREVENCION Y CONTROL DEL CANCER</v>
      </c>
      <c r="B7" t="s">
        <v>251</v>
      </c>
      <c r="C7" t="s">
        <v>252</v>
      </c>
      <c r="D7">
        <v>50939571.000279419</v>
      </c>
      <c r="E7">
        <v>68818241.761673525</v>
      </c>
      <c r="F7">
        <v>68212411.157302141</v>
      </c>
    </row>
    <row r="8" spans="1:6" x14ac:dyDescent="0.25">
      <c r="A8" t="str">
        <f t="shared" si="0"/>
        <v>0030-REDUCCION DE DELITOS Y FALTAS QUE AFECTAN LA SEGURIDAD CIUDADANA</v>
      </c>
      <c r="B8" t="s">
        <v>253</v>
      </c>
      <c r="C8" t="s">
        <v>254</v>
      </c>
      <c r="D8">
        <v>0</v>
      </c>
      <c r="E8">
        <v>0</v>
      </c>
      <c r="F8">
        <v>0</v>
      </c>
    </row>
    <row r="9" spans="1:6" x14ac:dyDescent="0.25">
      <c r="A9" t="str">
        <f t="shared" si="0"/>
        <v>0031-REDUCCION DEL TRAFICO ILICITO DE DROGAS</v>
      </c>
      <c r="B9" t="s">
        <v>255</v>
      </c>
      <c r="C9" t="s">
        <v>256</v>
      </c>
      <c r="D9">
        <v>0</v>
      </c>
      <c r="E9">
        <v>0</v>
      </c>
      <c r="F9">
        <v>0</v>
      </c>
    </row>
    <row r="10" spans="1:6" x14ac:dyDescent="0.25">
      <c r="A10" t="str">
        <f t="shared" si="0"/>
        <v>0032-LUCHA CONTRA EL TERRORISMO</v>
      </c>
      <c r="B10" t="s">
        <v>257</v>
      </c>
      <c r="C10" t="s">
        <v>258</v>
      </c>
      <c r="D10">
        <v>0</v>
      </c>
      <c r="E10">
        <v>0</v>
      </c>
      <c r="F10">
        <v>0</v>
      </c>
    </row>
    <row r="11" spans="1:6" x14ac:dyDescent="0.25">
      <c r="A11" t="str">
        <f t="shared" si="0"/>
        <v>0034-CONTRATACIONES PUBLICAS EFICIENTES</v>
      </c>
      <c r="B11" t="s">
        <v>347</v>
      </c>
      <c r="C11" t="s">
        <v>348</v>
      </c>
      <c r="D11">
        <v>0</v>
      </c>
      <c r="E11">
        <v>0</v>
      </c>
      <c r="F11">
        <v>0</v>
      </c>
    </row>
    <row r="12" spans="1:6" x14ac:dyDescent="0.25">
      <c r="A12" t="str">
        <f t="shared" si="0"/>
        <v>0035-GESTION SOSTENIBLE DE RECURSOS NATURALES Y DIVERSIDAD BIOLOGICA</v>
      </c>
      <c r="B12" t="s">
        <v>355</v>
      </c>
      <c r="C12" t="s">
        <v>356</v>
      </c>
      <c r="D12">
        <v>0</v>
      </c>
      <c r="E12">
        <v>0</v>
      </c>
      <c r="F12">
        <v>0</v>
      </c>
    </row>
    <row r="13" spans="1:6" x14ac:dyDescent="0.25">
      <c r="A13" t="str">
        <f t="shared" si="0"/>
        <v>0036-GESTION INTEGRAL DE RESIDUOS SOLIDOS</v>
      </c>
      <c r="B13" t="s">
        <v>259</v>
      </c>
      <c r="C13" t="s">
        <v>260</v>
      </c>
      <c r="D13">
        <v>0</v>
      </c>
      <c r="E13">
        <v>0</v>
      </c>
      <c r="F13">
        <v>0</v>
      </c>
    </row>
    <row r="14" spans="1:6" x14ac:dyDescent="0.25">
      <c r="A14" t="str">
        <f t="shared" si="0"/>
        <v>0039-MEJORA DE LA SANIDAD ANIMAL</v>
      </c>
      <c r="B14" t="s">
        <v>261</v>
      </c>
      <c r="C14" t="s">
        <v>262</v>
      </c>
      <c r="D14">
        <v>0</v>
      </c>
      <c r="E14">
        <v>0</v>
      </c>
      <c r="F14">
        <v>0</v>
      </c>
    </row>
    <row r="15" spans="1:6" x14ac:dyDescent="0.25">
      <c r="A15" t="str">
        <f t="shared" si="0"/>
        <v>0040-MEJORA Y MANTENIMIENTO DE LA SANIDAD VEGETAL</v>
      </c>
      <c r="B15" t="s">
        <v>263</v>
      </c>
      <c r="C15" t="s">
        <v>264</v>
      </c>
      <c r="D15">
        <v>0</v>
      </c>
      <c r="E15">
        <v>0</v>
      </c>
      <c r="F15">
        <v>0</v>
      </c>
    </row>
    <row r="16" spans="1:6" x14ac:dyDescent="0.25">
      <c r="A16" t="str">
        <f t="shared" si="0"/>
        <v>0041-MEJORA DE LA INOCUIDAD AGROALIMENTARIA</v>
      </c>
      <c r="B16" t="s">
        <v>265</v>
      </c>
      <c r="C16" t="s">
        <v>266</v>
      </c>
      <c r="D16">
        <v>0</v>
      </c>
      <c r="E16">
        <v>0</v>
      </c>
      <c r="F16">
        <v>0</v>
      </c>
    </row>
    <row r="17" spans="1:6" x14ac:dyDescent="0.25">
      <c r="A17" t="str">
        <f t="shared" si="0"/>
        <v>0042-APROVECHAMIENTO DE LOS RECURSOS HIDRICOS PARA USO AGRARIO</v>
      </c>
      <c r="B17" t="s">
        <v>267</v>
      </c>
      <c r="C17" t="s">
        <v>268</v>
      </c>
      <c r="D17">
        <v>0</v>
      </c>
      <c r="E17">
        <v>0</v>
      </c>
      <c r="F17">
        <v>0</v>
      </c>
    </row>
    <row r="18" spans="1:6" x14ac:dyDescent="0.25">
      <c r="A18" t="str">
        <f t="shared" si="0"/>
        <v>0046-ACCESO Y USO DE LA ELECTRIFICACION RURAL</v>
      </c>
      <c r="B18" t="s">
        <v>269</v>
      </c>
      <c r="C18" t="s">
        <v>270</v>
      </c>
      <c r="D18">
        <v>145379567.11735836</v>
      </c>
      <c r="E18">
        <v>169759554.88431108</v>
      </c>
      <c r="F18">
        <v>105856176.78284481</v>
      </c>
    </row>
    <row r="19" spans="1:6" x14ac:dyDescent="0.25">
      <c r="A19" t="str">
        <f t="shared" si="0"/>
        <v>0047-ACCESO Y USO ADECUADO DE LOS SERVICIOS PUBLICOS DE TELECOMUNICACIONES E INFORMACION ASOCIADOS</v>
      </c>
      <c r="B19" t="s">
        <v>271</v>
      </c>
      <c r="C19" t="s">
        <v>272</v>
      </c>
      <c r="D19">
        <v>24216428.567088488</v>
      </c>
      <c r="E19">
        <v>41039583.03000965</v>
      </c>
      <c r="F19">
        <v>37809450.650687404</v>
      </c>
    </row>
    <row r="20" spans="1:6" x14ac:dyDescent="0.25">
      <c r="A20" t="str">
        <f t="shared" si="0"/>
        <v>0048-PREVENCION Y ATENCION DE INCENDIOS, EMERGENCIAS MEDICAS, RESCATES Y OTROS</v>
      </c>
      <c r="B20" t="s">
        <v>273</v>
      </c>
      <c r="C20" t="s">
        <v>274</v>
      </c>
      <c r="D20">
        <v>7715906.9766425174</v>
      </c>
      <c r="E20">
        <v>10287343.00080288</v>
      </c>
      <c r="F20">
        <v>9648128.7287593577</v>
      </c>
    </row>
    <row r="21" spans="1:6" x14ac:dyDescent="0.25">
      <c r="A21" t="str">
        <f t="shared" si="0"/>
        <v>0049-PROGRAMA NACIONAL DE APOYO DIRECTO A LOS MAS POBRES</v>
      </c>
      <c r="B21" t="s">
        <v>275</v>
      </c>
      <c r="C21" t="s">
        <v>276</v>
      </c>
      <c r="D21">
        <v>1041456266</v>
      </c>
      <c r="E21">
        <v>1003434048</v>
      </c>
      <c r="F21">
        <v>974028879</v>
      </c>
    </row>
    <row r="22" spans="1:6" x14ac:dyDescent="0.25">
      <c r="A22" t="str">
        <f t="shared" si="0"/>
        <v>0051-PREVENCION Y TRATAMIENTO DEL CONSUMO DE DROGAS</v>
      </c>
      <c r="B22" t="s">
        <v>277</v>
      </c>
      <c r="C22" t="s">
        <v>278</v>
      </c>
      <c r="D22">
        <v>7716605.7031089701</v>
      </c>
      <c r="E22">
        <v>12202079.110338641</v>
      </c>
      <c r="F22">
        <v>11019346.904639004</v>
      </c>
    </row>
    <row r="23" spans="1:6" x14ac:dyDescent="0.25">
      <c r="A23" t="str">
        <f t="shared" si="0"/>
        <v>0057-CONSERVACION DE LA DIVERSIDAD BIOLOGICA Y APROVECHAMIENTO SOSTENIBLE DE LOS RECURSOS NATURALES EN AREA NATURAL PROTEGIDA</v>
      </c>
      <c r="B23" t="s">
        <v>279</v>
      </c>
      <c r="C23" t="s">
        <v>280</v>
      </c>
      <c r="D23">
        <v>0</v>
      </c>
      <c r="E23">
        <v>0</v>
      </c>
      <c r="F23">
        <v>0</v>
      </c>
    </row>
    <row r="24" spans="1:6" x14ac:dyDescent="0.25">
      <c r="A24" t="str">
        <f t="shared" si="0"/>
        <v>0058-ACCESO DE LA POBLACION A LA PROPIEDAD PREDIAL FORMALIZADA</v>
      </c>
      <c r="B24" t="s">
        <v>281</v>
      </c>
      <c r="C24" t="s">
        <v>282</v>
      </c>
      <c r="D24">
        <v>16522302.934967779</v>
      </c>
      <c r="E24">
        <v>14786823.801250011</v>
      </c>
      <c r="F24">
        <v>14694516.280825118</v>
      </c>
    </row>
    <row r="25" spans="1:6" x14ac:dyDescent="0.25">
      <c r="A25" t="str">
        <f t="shared" si="0"/>
        <v>0059-BONO FAMILIAR HABITACIONAL</v>
      </c>
      <c r="B25" t="s">
        <v>349</v>
      </c>
      <c r="C25" t="s">
        <v>350</v>
      </c>
      <c r="D25">
        <v>0</v>
      </c>
      <c r="E25">
        <v>0</v>
      </c>
      <c r="F25">
        <v>0</v>
      </c>
    </row>
    <row r="26" spans="1:6" x14ac:dyDescent="0.25">
      <c r="A26" t="str">
        <f t="shared" si="0"/>
        <v>0060-GENERACION DEL SUELO URBANO</v>
      </c>
      <c r="B26" t="s">
        <v>351</v>
      </c>
      <c r="C26" t="s">
        <v>352</v>
      </c>
      <c r="D26">
        <v>0</v>
      </c>
      <c r="E26">
        <v>0</v>
      </c>
      <c r="F26">
        <v>0</v>
      </c>
    </row>
    <row r="27" spans="1:6" x14ac:dyDescent="0.25">
      <c r="A27" t="str">
        <f t="shared" si="0"/>
        <v>0066-FORMACION UNIVERSITARIA DE PREGRADO</v>
      </c>
      <c r="B27" t="s">
        <v>283</v>
      </c>
      <c r="C27" t="s">
        <v>284</v>
      </c>
      <c r="D27">
        <v>125704091.46184824</v>
      </c>
      <c r="E27">
        <v>164819908.57773113</v>
      </c>
      <c r="F27">
        <v>125246011.7502719</v>
      </c>
    </row>
    <row r="28" spans="1:6" x14ac:dyDescent="0.25">
      <c r="A28" t="str">
        <f t="shared" si="0"/>
        <v>0067-CELERIDAD EN LOS PROCESOS JUDICIALES DE FAMILIA</v>
      </c>
      <c r="B28" t="s">
        <v>285</v>
      </c>
      <c r="C28" t="s">
        <v>286</v>
      </c>
      <c r="D28">
        <v>6259720.2451656573</v>
      </c>
      <c r="E28">
        <v>12909133.196570955</v>
      </c>
      <c r="F28">
        <v>12761738.905080196</v>
      </c>
    </row>
    <row r="29" spans="1:6" x14ac:dyDescent="0.25">
      <c r="A29" t="str">
        <f t="shared" si="0"/>
        <v>0068-REDUCCION DE VULNERABILIDAD Y ATENCION DE EMERGENCIAS POR DESASTRES</v>
      </c>
      <c r="B29" t="s">
        <v>287</v>
      </c>
      <c r="C29" t="s">
        <v>288</v>
      </c>
      <c r="D29">
        <v>498307488.79330331</v>
      </c>
      <c r="E29">
        <v>456166368.81892991</v>
      </c>
      <c r="F29">
        <v>380519282.08255178</v>
      </c>
    </row>
    <row r="30" spans="1:6" x14ac:dyDescent="0.25">
      <c r="A30" t="str">
        <f t="shared" si="0"/>
        <v>0072-PROGRAMA DE DESARROLLO ALTERNATIVO INTEGRAL Y SOSTENIBLE - PIRDAIS</v>
      </c>
      <c r="B30" t="s">
        <v>289</v>
      </c>
      <c r="C30" t="s">
        <v>290</v>
      </c>
      <c r="D30">
        <v>3381071.9229870588</v>
      </c>
      <c r="E30">
        <v>25629722.18370552</v>
      </c>
      <c r="F30">
        <v>20226092.692183457</v>
      </c>
    </row>
    <row r="31" spans="1:6" x14ac:dyDescent="0.25">
      <c r="A31" t="str">
        <f t="shared" si="0"/>
        <v>0073-PROGRAMA PARA LA GENERACION DEL EMPLEO SOCIAL INCLUSIVO - TRABAJA PERU</v>
      </c>
      <c r="B31" t="s">
        <v>291</v>
      </c>
      <c r="C31" t="s">
        <v>292</v>
      </c>
      <c r="D31">
        <v>39106.999999999993</v>
      </c>
      <c r="E31">
        <v>25637349.460367233</v>
      </c>
      <c r="F31">
        <v>21077091.708143264</v>
      </c>
    </row>
    <row r="32" spans="1:6" x14ac:dyDescent="0.25">
      <c r="A32" t="str">
        <f t="shared" si="0"/>
        <v>0074-GESTION INTEGRADA Y EFECTIVA DEL CONTROL DE OFERTA DE DROGAS EN EL PERU</v>
      </c>
      <c r="B32" t="s">
        <v>293</v>
      </c>
      <c r="C32" t="s">
        <v>294</v>
      </c>
      <c r="D32">
        <v>0</v>
      </c>
      <c r="E32">
        <v>0</v>
      </c>
      <c r="F32">
        <v>0</v>
      </c>
    </row>
    <row r="33" spans="1:6" x14ac:dyDescent="0.25">
      <c r="A33" t="str">
        <f t="shared" si="0"/>
        <v>0079-ACCESO DE LA POBLACION A LA IDENTIDAD</v>
      </c>
      <c r="B33" t="s">
        <v>295</v>
      </c>
      <c r="C33" t="s">
        <v>296</v>
      </c>
      <c r="D33">
        <v>56916762.873776659</v>
      </c>
      <c r="E33">
        <v>73758573.269655436</v>
      </c>
      <c r="F33">
        <v>69842606.576739818</v>
      </c>
    </row>
    <row r="34" spans="1:6" x14ac:dyDescent="0.25">
      <c r="A34" t="str">
        <f t="shared" si="0"/>
        <v>0080-LUCHA CONTRA LA VIOLENCIA FAMILIAR</v>
      </c>
      <c r="B34" t="s">
        <v>297</v>
      </c>
      <c r="C34" t="s">
        <v>298</v>
      </c>
      <c r="D34">
        <v>22690402.458832223</v>
      </c>
      <c r="E34">
        <v>24484011.587933432</v>
      </c>
      <c r="F34">
        <v>24036493.516849577</v>
      </c>
    </row>
    <row r="35" spans="1:6" x14ac:dyDescent="0.25">
      <c r="A35" t="str">
        <f t="shared" si="0"/>
        <v>0082-PROGRAMA NACIONAL DE SANEAMIENTO URBANO</v>
      </c>
      <c r="B35" t="s">
        <v>299</v>
      </c>
      <c r="C35" t="s">
        <v>300</v>
      </c>
      <c r="D35">
        <v>266071624.00399545</v>
      </c>
      <c r="E35">
        <v>588832967.49255502</v>
      </c>
      <c r="F35">
        <v>341968601.86371607</v>
      </c>
    </row>
    <row r="36" spans="1:6" x14ac:dyDescent="0.25">
      <c r="A36" t="str">
        <f t="shared" si="0"/>
        <v>0083-PROGRAMA NACIONAL DE SANEAMIENTO RURAL</v>
      </c>
      <c r="B36" t="s">
        <v>301</v>
      </c>
      <c r="C36" t="s">
        <v>302</v>
      </c>
      <c r="D36">
        <v>333224807.22019863</v>
      </c>
      <c r="E36">
        <v>1190115226.5623963</v>
      </c>
      <c r="F36">
        <v>754128378.47225165</v>
      </c>
    </row>
    <row r="37" spans="1:6" x14ac:dyDescent="0.25">
      <c r="A37" t="str">
        <f t="shared" si="0"/>
        <v>0086-MEJORA DE LOS SERVICIOS DEL SISTEMA DE JUSTICIA PENAL</v>
      </c>
      <c r="B37" t="s">
        <v>303</v>
      </c>
      <c r="C37" t="s">
        <v>304</v>
      </c>
      <c r="D37">
        <v>0</v>
      </c>
      <c r="E37">
        <v>0</v>
      </c>
      <c r="F37">
        <v>0</v>
      </c>
    </row>
    <row r="38" spans="1:6" x14ac:dyDescent="0.25">
      <c r="A38" t="str">
        <f t="shared" si="0"/>
        <v>0088-PROGRAMA ARTICULADO DE MODERNIZACION DE LA GESTION PUBLICA</v>
      </c>
      <c r="B38" t="s">
        <v>357</v>
      </c>
      <c r="C38" t="s">
        <v>358</v>
      </c>
      <c r="D38">
        <v>0</v>
      </c>
      <c r="E38">
        <v>0</v>
      </c>
      <c r="F38">
        <v>0</v>
      </c>
    </row>
    <row r="39" spans="1:6" x14ac:dyDescent="0.25">
      <c r="A39" t="str">
        <f t="shared" si="0"/>
        <v xml:space="preserve">0089-REDUCCION DE LA DEGRADACION DE LOS SUELOS AGRARIOS </v>
      </c>
      <c r="B39" t="s">
        <v>305</v>
      </c>
      <c r="C39" t="s">
        <v>306</v>
      </c>
      <c r="D39">
        <v>0</v>
      </c>
      <c r="E39">
        <v>0</v>
      </c>
      <c r="F39">
        <v>0</v>
      </c>
    </row>
    <row r="40" spans="1:6" x14ac:dyDescent="0.25">
      <c r="A40" t="str">
        <f t="shared" si="0"/>
        <v>0090-LOGROS DE APRENDIZAJE DE ESTUDIANTES DE LA EDUCACION BASICA REGULAR</v>
      </c>
      <c r="B40" t="s">
        <v>307</v>
      </c>
      <c r="C40" t="s">
        <v>308</v>
      </c>
      <c r="D40">
        <v>14641316295.503248</v>
      </c>
      <c r="E40">
        <v>15913951011.58646</v>
      </c>
      <c r="F40">
        <v>14778299131.256012</v>
      </c>
    </row>
    <row r="41" spans="1:6" x14ac:dyDescent="0.25">
      <c r="A41" t="str">
        <f t="shared" si="0"/>
        <v xml:space="preserve">0091-INCREMENTO EN EL ACCESO DE LA POBLACION DE 3 A 16 AÑOS A LOS SERVICIOS EDUCATIVOS PUBLICOS DE LA EDUCACION BASICA REGULAR </v>
      </c>
      <c r="B41" t="s">
        <v>345</v>
      </c>
      <c r="C41" t="s">
        <v>346</v>
      </c>
      <c r="D41">
        <v>520658559</v>
      </c>
      <c r="E41">
        <v>1184005355.4349527</v>
      </c>
      <c r="F41">
        <v>705378430.74725056</v>
      </c>
    </row>
    <row r="42" spans="1:6" x14ac:dyDescent="0.25">
      <c r="A42" t="str">
        <f t="shared" si="0"/>
        <v>0096-GESTION DE LA CALIDAD DEL AIRE</v>
      </c>
      <c r="B42" t="s">
        <v>309</v>
      </c>
      <c r="C42" t="s">
        <v>310</v>
      </c>
      <c r="D42">
        <v>0</v>
      </c>
      <c r="E42">
        <v>0</v>
      </c>
      <c r="F42">
        <v>0</v>
      </c>
    </row>
    <row r="43" spans="1:6" x14ac:dyDescent="0.25">
      <c r="A43" t="str">
        <f t="shared" si="0"/>
        <v>0097-PROGRAMA NACIONAL DE ASISTENCIA SOLIDARIA PENSION 65</v>
      </c>
      <c r="B43" t="s">
        <v>311</v>
      </c>
      <c r="C43" t="s">
        <v>312</v>
      </c>
      <c r="D43">
        <v>0</v>
      </c>
      <c r="E43">
        <v>0</v>
      </c>
      <c r="F43">
        <v>0</v>
      </c>
    </row>
    <row r="44" spans="1:6" x14ac:dyDescent="0.25">
      <c r="A44" t="str">
        <f t="shared" si="0"/>
        <v>0098-CUNA MAS</v>
      </c>
      <c r="B44" t="s">
        <v>343</v>
      </c>
      <c r="C44" t="s">
        <v>344</v>
      </c>
      <c r="D44">
        <v>369897772</v>
      </c>
      <c r="E44">
        <v>331966143</v>
      </c>
      <c r="F44">
        <v>319476859</v>
      </c>
    </row>
    <row r="45" spans="1:6" x14ac:dyDescent="0.25">
      <c r="A45" t="str">
        <f t="shared" si="0"/>
        <v>0099-CELERIDAD DE LOS PROCESOS JUDICIALES LABORALES</v>
      </c>
      <c r="B45" t="s">
        <v>313</v>
      </c>
      <c r="C45" t="s">
        <v>314</v>
      </c>
      <c r="D45">
        <v>0</v>
      </c>
      <c r="E45">
        <v>0</v>
      </c>
      <c r="F45">
        <v>0</v>
      </c>
    </row>
    <row r="46" spans="1:6" x14ac:dyDescent="0.25">
      <c r="A46" t="str">
        <f t="shared" si="0"/>
        <v>0101-INCREMENTO DE LA PRACTICA DE ACTIVIDADES FISICAS, DEPORTIVAS Y RECREATIVAS EN LA POBLACION PERUANA</v>
      </c>
      <c r="B46" t="s">
        <v>315</v>
      </c>
      <c r="C46" t="s">
        <v>316</v>
      </c>
      <c r="D46">
        <v>53122772.829081282</v>
      </c>
      <c r="E46">
        <v>152102475.90367213</v>
      </c>
      <c r="F46">
        <v>107773115.1756148</v>
      </c>
    </row>
    <row r="47" spans="1:6" x14ac:dyDescent="0.25">
      <c r="A47" t="str">
        <f t="shared" si="0"/>
        <v>0103-FORTALECIMIENTO DE LAS CONDICIONES LABORALES</v>
      </c>
      <c r="B47" t="s">
        <v>317</v>
      </c>
      <c r="C47" t="s">
        <v>318</v>
      </c>
      <c r="D47">
        <v>0</v>
      </c>
      <c r="E47">
        <v>0</v>
      </c>
      <c r="F47">
        <v>0</v>
      </c>
    </row>
    <row r="48" spans="1:6" x14ac:dyDescent="0.25">
      <c r="A48" t="str">
        <f t="shared" si="0"/>
        <v>0104-REDUCCION DE LA MORTALIDAD POR EMERGENCIAS Y URGENCIAS MEDICAS</v>
      </c>
      <c r="B48" t="s">
        <v>319</v>
      </c>
      <c r="C48" t="s">
        <v>320</v>
      </c>
      <c r="D48">
        <v>83014563.676629335</v>
      </c>
      <c r="E48">
        <v>95395271.554286018</v>
      </c>
      <c r="F48">
        <v>90762596.840378106</v>
      </c>
    </row>
    <row r="49" spans="1:6" x14ac:dyDescent="0.25">
      <c r="A49" t="str">
        <f t="shared" si="0"/>
        <v>0106-INCLUSION DE NIÑOS, NIÑAS Y JOVENES CON DISCAPACIDAD EN LA EDUCACION BASICA Y TECNICO PRODUCTIVA</v>
      </c>
      <c r="B49" t="s">
        <v>321</v>
      </c>
      <c r="C49" t="s">
        <v>322</v>
      </c>
      <c r="D49">
        <v>162109559</v>
      </c>
      <c r="E49">
        <v>152480197</v>
      </c>
      <c r="F49">
        <v>145916096</v>
      </c>
    </row>
    <row r="50" spans="1:6" x14ac:dyDescent="0.25">
      <c r="A50" t="str">
        <f t="shared" si="0"/>
        <v>0107-MEJORA DE  LA FORMACION EN CARRERAS DOCENTES EN INSTITUTOS DE EDUCACION SUPERIOR NO UNIVERSITARIA</v>
      </c>
      <c r="B50" t="s">
        <v>323</v>
      </c>
      <c r="C50" t="s">
        <v>324</v>
      </c>
      <c r="D50">
        <v>109565245</v>
      </c>
      <c r="E50">
        <v>131082793</v>
      </c>
      <c r="F50">
        <v>127235635</v>
      </c>
    </row>
    <row r="51" spans="1:6" x14ac:dyDescent="0.25">
      <c r="A51" t="str">
        <f t="shared" si="0"/>
        <v>0108-MEJORAMIENTO INTEGRAL DE BARRIOS</v>
      </c>
      <c r="B51" t="s">
        <v>353</v>
      </c>
      <c r="C51" t="s">
        <v>354</v>
      </c>
      <c r="D51">
        <v>0</v>
      </c>
      <c r="E51">
        <v>0</v>
      </c>
      <c r="F51">
        <v>0</v>
      </c>
    </row>
    <row r="52" spans="1:6" x14ac:dyDescent="0.25">
      <c r="A52" t="str">
        <f t="shared" si="0"/>
        <v>0109-NUESTRAS CIUDADES</v>
      </c>
      <c r="B52" t="s">
        <v>325</v>
      </c>
      <c r="C52" t="s">
        <v>326</v>
      </c>
      <c r="D52">
        <v>0</v>
      </c>
      <c r="E52">
        <v>0</v>
      </c>
      <c r="F52">
        <v>0</v>
      </c>
    </row>
    <row r="53" spans="1:6" x14ac:dyDescent="0.25">
      <c r="A53" t="str">
        <f t="shared" si="0"/>
        <v>0110-FISCALIZACION ADUANERA</v>
      </c>
      <c r="B53" t="s">
        <v>327</v>
      </c>
      <c r="C53" t="s">
        <v>328</v>
      </c>
      <c r="D53">
        <v>0</v>
      </c>
      <c r="E53">
        <v>0</v>
      </c>
      <c r="F53">
        <v>0</v>
      </c>
    </row>
    <row r="54" spans="1:6" x14ac:dyDescent="0.25">
      <c r="A54" t="str">
        <f t="shared" si="0"/>
        <v>0111-APOYO AL HABITAT RURAL</v>
      </c>
      <c r="B54" t="s">
        <v>329</v>
      </c>
      <c r="C54" t="s">
        <v>330</v>
      </c>
      <c r="D54">
        <v>73169224.472812042</v>
      </c>
      <c r="E54">
        <v>70152135.377952173</v>
      </c>
      <c r="F54">
        <v>69520887.259164929</v>
      </c>
    </row>
    <row r="55" spans="1:6" x14ac:dyDescent="0.25">
      <c r="A55" t="str">
        <f t="shared" si="0"/>
        <v>0113-SERVICIOS REGISTRALES ACCESIBLES Y OPORTUNOS CON COBERTURA UNIVERSAL</v>
      </c>
      <c r="B55" t="s">
        <v>359</v>
      </c>
      <c r="C55" t="s">
        <v>360</v>
      </c>
      <c r="D55">
        <v>0</v>
      </c>
      <c r="E55">
        <v>0</v>
      </c>
      <c r="F55">
        <v>0</v>
      </c>
    </row>
    <row r="56" spans="1:6" x14ac:dyDescent="0.25">
      <c r="A56" t="str">
        <f t="shared" si="0"/>
        <v>0114-PROTECCION AL CONSUMIDOR</v>
      </c>
      <c r="B56" t="s">
        <v>361</v>
      </c>
      <c r="C56" t="s">
        <v>362</v>
      </c>
      <c r="D56">
        <v>0</v>
      </c>
      <c r="E56">
        <v>0</v>
      </c>
      <c r="F56">
        <v>0</v>
      </c>
    </row>
    <row r="57" spans="1:6" x14ac:dyDescent="0.25">
      <c r="A57" t="str">
        <f t="shared" si="0"/>
        <v>0115-PROGRAMA NACIONAL DE ALIMENTACION ESCOLAR</v>
      </c>
      <c r="B57" t="s">
        <v>363</v>
      </c>
      <c r="C57" t="s">
        <v>364</v>
      </c>
      <c r="D57">
        <v>1479669032</v>
      </c>
      <c r="E57">
        <v>1404995308</v>
      </c>
      <c r="F57">
        <v>1380175597</v>
      </c>
    </row>
    <row r="58" spans="1:6" x14ac:dyDescent="0.25">
      <c r="A58" t="str">
        <f t="shared" si="0"/>
        <v>0116-MEJORAMIENTO DE LA EMPLEABILIDAD E INSERCION LABORAL-PROEMPLEO</v>
      </c>
      <c r="B58" t="s">
        <v>365</v>
      </c>
      <c r="C58" t="s">
        <v>366</v>
      </c>
      <c r="D58">
        <v>0</v>
      </c>
      <c r="E58">
        <v>0</v>
      </c>
      <c r="F58">
        <v>0</v>
      </c>
    </row>
    <row r="59" spans="1:6" x14ac:dyDescent="0.25">
      <c r="A59" t="str">
        <f t="shared" si="0"/>
        <v>0117-ATENCION OPORTUNA DE NIÑAS, NIÑOS Y ADOLESCENTES EN PRESUNTO ESTADO DE ABANDONO</v>
      </c>
      <c r="B59" t="s">
        <v>367</v>
      </c>
      <c r="C59" t="s">
        <v>368</v>
      </c>
      <c r="D59">
        <v>122680305</v>
      </c>
      <c r="E59">
        <v>132988766</v>
      </c>
      <c r="F59">
        <v>129015468</v>
      </c>
    </row>
    <row r="60" spans="1:6" x14ac:dyDescent="0.25">
      <c r="A60" t="str">
        <f t="shared" si="0"/>
        <v>0118-ACCESO DE HOGARES RURALES CON ECONOMIAS DE SUBSISTENCIA A MERCADOS LOCALES - HAKU WIÑAY</v>
      </c>
      <c r="B60" t="s">
        <v>369</v>
      </c>
      <c r="C60" t="s">
        <v>415</v>
      </c>
      <c r="D60">
        <v>0</v>
      </c>
      <c r="E60">
        <v>0</v>
      </c>
      <c r="F60">
        <v>0</v>
      </c>
    </row>
    <row r="61" spans="1:6" x14ac:dyDescent="0.25">
      <c r="A61" t="str">
        <f t="shared" si="0"/>
        <v>0119-CELERIDAD EN LOS PROCESOS JUDICIALES CIVIL-COMERCIAL</v>
      </c>
      <c r="B61" t="s">
        <v>370</v>
      </c>
      <c r="C61" t="s">
        <v>371</v>
      </c>
      <c r="D61">
        <v>0</v>
      </c>
      <c r="E61">
        <v>0</v>
      </c>
      <c r="F61">
        <v>0</v>
      </c>
    </row>
    <row r="62" spans="1:6" x14ac:dyDescent="0.25">
      <c r="A62" t="str">
        <f t="shared" si="0"/>
        <v>0121-MEJORA DE LA ARTICULACION DE PEQUEÑOS PRODUCTORES AL MERCADO</v>
      </c>
      <c r="B62" t="s">
        <v>372</v>
      </c>
      <c r="C62" t="s">
        <v>373</v>
      </c>
      <c r="D62">
        <v>0</v>
      </c>
      <c r="E62">
        <v>0</v>
      </c>
      <c r="F62">
        <v>0</v>
      </c>
    </row>
    <row r="63" spans="1:6" x14ac:dyDescent="0.25">
      <c r="A63" t="str">
        <f t="shared" si="0"/>
        <v>0122-ACCESO Y PERMANENCIA DE POBLACION CON ALTO RENDIMIENTO ACADEMICO A UNA EDUCACION SUPERIOR DE CALIDAD</v>
      </c>
      <c r="B63" t="s">
        <v>374</v>
      </c>
      <c r="C63" t="s">
        <v>375</v>
      </c>
      <c r="D63">
        <v>35282049.917620189</v>
      </c>
      <c r="E63">
        <v>37900457.589138009</v>
      </c>
      <c r="F63">
        <v>37752056.407599039</v>
      </c>
    </row>
    <row r="64" spans="1:6" x14ac:dyDescent="0.25">
      <c r="A64" t="str">
        <f t="shared" si="0"/>
        <v>0123-MEJORA DE LAS COMPETENCIAS DE LA POBLACION PENITENCIARIA PARA SU REINSERCION SOCIAL POSITIVA</v>
      </c>
      <c r="B64" t="s">
        <v>376</v>
      </c>
      <c r="C64" t="s">
        <v>377</v>
      </c>
      <c r="D64">
        <v>0</v>
      </c>
      <c r="E64">
        <v>0</v>
      </c>
      <c r="F64">
        <v>0</v>
      </c>
    </row>
    <row r="65" spans="1:6" x14ac:dyDescent="0.25">
      <c r="A65" t="str">
        <f t="shared" si="0"/>
        <v>0124-MEJORA DE LA PROVISIÓN DE LOS SERVICIOS DE TELECOMUNICACIONES</v>
      </c>
      <c r="B65" t="s">
        <v>378</v>
      </c>
      <c r="C65" t="s">
        <v>379</v>
      </c>
      <c r="D65">
        <v>0</v>
      </c>
      <c r="E65">
        <v>0</v>
      </c>
      <c r="F65">
        <v>0</v>
      </c>
    </row>
    <row r="66" spans="1:6" x14ac:dyDescent="0.25">
      <c r="A66" t="str">
        <f t="shared" si="0"/>
        <v>0125-MEJORA DE LA EFICIENCIA DE LOS PROCESOS ELECTORALES E INCREMENTO DE LA PARTICIPACION POLITICA DE LA CIUDADANIA</v>
      </c>
      <c r="B66" t="s">
        <v>380</v>
      </c>
      <c r="C66" t="s">
        <v>381</v>
      </c>
      <c r="D66">
        <v>0</v>
      </c>
      <c r="E66">
        <v>0</v>
      </c>
      <c r="F66">
        <v>0</v>
      </c>
    </row>
    <row r="67" spans="1:6" x14ac:dyDescent="0.25">
      <c r="A67" t="str">
        <f t="shared" ref="A67:A77" si="1">CONCATENATE(B67,"-",C67)</f>
        <v>0127-MEJORA DE LA COMPETITIVIDAD DE LOS DESTINOS TURISTICOS</v>
      </c>
      <c r="B67" t="s">
        <v>382</v>
      </c>
      <c r="C67" t="s">
        <v>383</v>
      </c>
      <c r="D67">
        <v>755199.58429920988</v>
      </c>
      <c r="E67">
        <v>840152.1734023717</v>
      </c>
      <c r="F67">
        <v>823481.79089011624</v>
      </c>
    </row>
    <row r="68" spans="1:6" x14ac:dyDescent="0.25">
      <c r="A68" t="str">
        <f t="shared" si="1"/>
        <v>0128-REDUCCION DE LA MINERIA ILEGAL</v>
      </c>
      <c r="B68" t="s">
        <v>384</v>
      </c>
      <c r="C68" t="s">
        <v>385</v>
      </c>
      <c r="D68">
        <v>0</v>
      </c>
      <c r="E68">
        <v>0</v>
      </c>
      <c r="F68">
        <v>0</v>
      </c>
    </row>
    <row r="69" spans="1:6" x14ac:dyDescent="0.25">
      <c r="A69" t="str">
        <f t="shared" si="1"/>
        <v>0129-PREVENCION Y MANEJO DE CONDICIONES SECUNDARIAS DE SALUD EN PERSONAS CON DISCAPACIDAD</v>
      </c>
      <c r="B69" t="s">
        <v>386</v>
      </c>
      <c r="C69" t="s">
        <v>387</v>
      </c>
      <c r="D69">
        <v>14833592.565850735</v>
      </c>
      <c r="E69">
        <v>16810440.927260425</v>
      </c>
      <c r="F69">
        <v>16119458.884369342</v>
      </c>
    </row>
    <row r="70" spans="1:6" x14ac:dyDescent="0.25">
      <c r="A70" t="str">
        <f t="shared" si="1"/>
        <v>0130-COMPETITIVIDAD Y APROVECHAMIENTO SOSTENIBLE DE LOS RECURSOS FORESTALES Y DE LA FAUNA SILVESTRE</v>
      </c>
      <c r="B70" t="s">
        <v>388</v>
      </c>
      <c r="C70" t="s">
        <v>389</v>
      </c>
      <c r="D70">
        <v>0</v>
      </c>
      <c r="E70">
        <v>0</v>
      </c>
      <c r="F70">
        <v>0</v>
      </c>
    </row>
    <row r="71" spans="1:6" x14ac:dyDescent="0.25">
      <c r="A71" t="str">
        <f t="shared" si="1"/>
        <v>0131-CONTROL Y PREVENCION EN SALUD MENTAL</v>
      </c>
      <c r="B71" t="s">
        <v>390</v>
      </c>
      <c r="C71" t="s">
        <v>391</v>
      </c>
      <c r="D71">
        <v>10258149.226712981</v>
      </c>
      <c r="E71">
        <v>12644233.109680768</v>
      </c>
      <c r="F71">
        <v>12198063.617699791</v>
      </c>
    </row>
    <row r="72" spans="1:6" x14ac:dyDescent="0.25">
      <c r="A72" t="str">
        <f t="shared" si="1"/>
        <v>0132-PUESTA EN VALOR Y USO SOCIAL DEL PATRIMONIO CULTURAL</v>
      </c>
      <c r="B72" t="s">
        <v>392</v>
      </c>
      <c r="C72" t="s">
        <v>393</v>
      </c>
      <c r="D72">
        <v>0</v>
      </c>
      <c r="E72">
        <v>0</v>
      </c>
      <c r="F72">
        <v>0</v>
      </c>
    </row>
    <row r="73" spans="1:6" x14ac:dyDescent="0.25">
      <c r="A73" t="str">
        <f t="shared" si="1"/>
        <v>0134-PROMOCION DE LA INVERSION PRIVADA</v>
      </c>
      <c r="B73" t="s">
        <v>394</v>
      </c>
      <c r="C73" t="s">
        <v>395</v>
      </c>
      <c r="D73">
        <v>0</v>
      </c>
      <c r="E73">
        <v>0</v>
      </c>
      <c r="F73">
        <v>0</v>
      </c>
    </row>
    <row r="74" spans="1:6" x14ac:dyDescent="0.25">
      <c r="A74" t="str">
        <f t="shared" si="1"/>
        <v>0135-MEJORA DE LAS CAPACIDADES MILITARES PARA LA DEFENSA Y EL DESARROLLO NACIONAL</v>
      </c>
      <c r="B74" t="s">
        <v>396</v>
      </c>
      <c r="C74" t="s">
        <v>397</v>
      </c>
      <c r="D74">
        <v>0</v>
      </c>
      <c r="E74">
        <v>0</v>
      </c>
      <c r="F74">
        <v>0</v>
      </c>
    </row>
    <row r="75" spans="1:6" x14ac:dyDescent="0.25">
      <c r="A75" t="str">
        <f t="shared" si="1"/>
        <v>0136-PREVENCION Y RECUPERACION AMBIENTAL</v>
      </c>
      <c r="B75" t="s">
        <v>398</v>
      </c>
      <c r="C75" t="s">
        <v>399</v>
      </c>
      <c r="D75">
        <v>0</v>
      </c>
      <c r="E75">
        <v>0</v>
      </c>
      <c r="F75">
        <v>0</v>
      </c>
    </row>
    <row r="76" spans="1:6" x14ac:dyDescent="0.25">
      <c r="A76" t="str">
        <f t="shared" si="1"/>
        <v>0137-DESARROLLO DE LA CIENCIA, TECNOLOGIA E INNOVACION TECNOLOGICA</v>
      </c>
      <c r="B76" t="s">
        <v>400</v>
      </c>
      <c r="C76" t="s">
        <v>401</v>
      </c>
      <c r="D76">
        <v>0</v>
      </c>
      <c r="E76">
        <v>0</v>
      </c>
      <c r="F76">
        <v>0</v>
      </c>
    </row>
    <row r="77" spans="1:6" x14ac:dyDescent="0.25">
      <c r="A77" t="str">
        <f t="shared" si="1"/>
        <v>0138-REDUCCION DEL COSTO, TIEMPO E INSEGURIDAD EN EL SISTEMA DE TRANSPORTE</v>
      </c>
      <c r="B77" t="s">
        <v>416</v>
      </c>
      <c r="C77" t="s">
        <v>417</v>
      </c>
      <c r="D77">
        <v>365493107.95890123</v>
      </c>
      <c r="E77">
        <v>976655895.06239212</v>
      </c>
      <c r="F77">
        <v>653391631.24893296</v>
      </c>
    </row>
    <row r="78" spans="1:6" x14ac:dyDescent="0.25">
      <c r="A78" t="str">
        <f>CONCATENATE(B83,"-",C83)</f>
        <v>9002-ASIGNACIONES PRESUPUESTARIAS QUE NO RESULTAN EN PRODUCTOS</v>
      </c>
      <c r="B78" t="s">
        <v>418</v>
      </c>
      <c r="C78" t="s">
        <v>419</v>
      </c>
      <c r="D78">
        <v>0</v>
      </c>
      <c r="E78">
        <v>0</v>
      </c>
      <c r="F78">
        <v>0</v>
      </c>
    </row>
    <row r="79" spans="1:6" x14ac:dyDescent="0.25">
      <c r="B79" t="s">
        <v>420</v>
      </c>
      <c r="C79" t="s">
        <v>421</v>
      </c>
      <c r="D79">
        <v>0</v>
      </c>
      <c r="E79">
        <v>0</v>
      </c>
      <c r="F79">
        <v>0</v>
      </c>
    </row>
    <row r="80" spans="1:6" x14ac:dyDescent="0.25">
      <c r="B80" t="s">
        <v>422</v>
      </c>
      <c r="C80" t="s">
        <v>423</v>
      </c>
      <c r="D80">
        <v>0</v>
      </c>
      <c r="E80">
        <v>0</v>
      </c>
      <c r="F80">
        <v>0</v>
      </c>
    </row>
    <row r="81" spans="2:6" x14ac:dyDescent="0.25">
      <c r="B81" t="s">
        <v>424</v>
      </c>
      <c r="C81" t="s">
        <v>425</v>
      </c>
      <c r="D81">
        <v>0</v>
      </c>
      <c r="E81">
        <v>0</v>
      </c>
      <c r="F81">
        <v>0</v>
      </c>
    </row>
    <row r="82" spans="2:6" x14ac:dyDescent="0.25">
      <c r="B82" t="s">
        <v>426</v>
      </c>
      <c r="C82" t="s">
        <v>427</v>
      </c>
      <c r="D82">
        <v>0</v>
      </c>
      <c r="E82">
        <v>0</v>
      </c>
      <c r="F82">
        <v>0</v>
      </c>
    </row>
    <row r="83" spans="2:6" x14ac:dyDescent="0.25">
      <c r="B83" t="s">
        <v>331</v>
      </c>
      <c r="C83" t="s">
        <v>332</v>
      </c>
      <c r="D83">
        <v>4048302433.9230733</v>
      </c>
      <c r="E83">
        <v>4004431521.7966886</v>
      </c>
      <c r="F83">
        <v>3350465318.7177963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workbookViewId="0">
      <selection activeCell="B4" sqref="B4"/>
    </sheetView>
  </sheetViews>
  <sheetFormatPr baseColWidth="10" defaultRowHeight="15" x14ac:dyDescent="0.25"/>
  <cols>
    <col min="1" max="3" width="15.140625" bestFit="1" customWidth="1"/>
    <col min="4" max="4" width="13.140625" bestFit="1" customWidth="1"/>
    <col min="5" max="5" width="15.140625" bestFit="1" customWidth="1"/>
  </cols>
  <sheetData>
    <row r="1" spans="1:4" x14ac:dyDescent="0.25">
      <c r="A1" s="34" t="s">
        <v>0</v>
      </c>
      <c r="B1" s="34" t="s">
        <v>1</v>
      </c>
      <c r="C1" s="34" t="s">
        <v>2</v>
      </c>
      <c r="D1" s="34" t="s">
        <v>197</v>
      </c>
    </row>
    <row r="2" spans="1:4" x14ac:dyDescent="0.25">
      <c r="A2" s="34">
        <v>35948774.984326929</v>
      </c>
      <c r="B2" s="34">
        <v>38714354.389655463</v>
      </c>
      <c r="C2" s="34">
        <v>38550932.460721888</v>
      </c>
      <c r="D2" s="34">
        <v>0</v>
      </c>
    </row>
    <row r="3" spans="1:4" x14ac:dyDescent="0.25">
      <c r="A3" s="34">
        <v>22979778787.675274</v>
      </c>
      <c r="B3" s="34">
        <v>25655827812.814468</v>
      </c>
      <c r="C3" s="34">
        <v>23297134154.202656</v>
      </c>
      <c r="D3" s="34">
        <v>1</v>
      </c>
    </row>
    <row r="4" spans="1:4" x14ac:dyDescent="0.25">
      <c r="A4" s="34">
        <v>1918341437.2630005</v>
      </c>
      <c r="B4" s="34">
        <v>2361866838.8140388</v>
      </c>
      <c r="C4" s="34">
        <v>2109440751.1096754</v>
      </c>
      <c r="D4" s="34">
        <v>2</v>
      </c>
    </row>
    <row r="5" spans="1:4" x14ac:dyDescent="0.25">
      <c r="A5" s="34">
        <v>1274413295.9695721</v>
      </c>
      <c r="B5" s="34">
        <v>1312091698.9072101</v>
      </c>
      <c r="C5" s="34">
        <v>1223395914.8946972</v>
      </c>
      <c r="D5" s="34">
        <v>3</v>
      </c>
    </row>
    <row r="6" spans="1:4" x14ac:dyDescent="0.25">
      <c r="A6" s="34">
        <v>1367080890.0389135</v>
      </c>
      <c r="B6" s="34">
        <v>3428464065.7618618</v>
      </c>
      <c r="C6" s="34">
        <v>2241219772.0723839</v>
      </c>
      <c r="D6" s="34">
        <v>4</v>
      </c>
    </row>
    <row r="7" spans="1:4" x14ac:dyDescent="0.25">
      <c r="A7" s="62">
        <f>SUM(A2:A6)</f>
        <v>27575563185.931087</v>
      </c>
      <c r="B7" s="62">
        <f>SUM(B2:B6)</f>
        <v>32796964770.687233</v>
      </c>
      <c r="C7" s="62">
        <f>SUM(C2:C6)</f>
        <v>28909741524.740131</v>
      </c>
      <c r="D7" s="77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workbookViewId="0">
      <selection activeCell="E7" sqref="E7"/>
    </sheetView>
  </sheetViews>
  <sheetFormatPr baseColWidth="10" defaultRowHeight="15" x14ac:dyDescent="0.25"/>
  <cols>
    <col min="1" max="1" width="13.140625" bestFit="1" customWidth="1"/>
    <col min="2" max="2" width="53" bestFit="1" customWidth="1"/>
    <col min="3" max="5" width="15.140625" bestFit="1" customWidth="1"/>
  </cols>
  <sheetData>
    <row r="1" spans="1:5" x14ac:dyDescent="0.25">
      <c r="A1" s="34" t="s">
        <v>58</v>
      </c>
      <c r="B1" s="34" t="s">
        <v>59</v>
      </c>
      <c r="C1" s="34" t="s">
        <v>0</v>
      </c>
      <c r="D1" s="34" t="s">
        <v>1</v>
      </c>
      <c r="E1" s="34" t="s">
        <v>2</v>
      </c>
    </row>
    <row r="2" spans="1:5" x14ac:dyDescent="0.25">
      <c r="A2" s="34" t="s">
        <v>222</v>
      </c>
      <c r="B2" s="34" t="s">
        <v>60</v>
      </c>
      <c r="C2" s="34">
        <v>56940082.873776659</v>
      </c>
      <c r="D2" s="34">
        <v>73822537.269655436</v>
      </c>
      <c r="E2" s="34">
        <v>69887418.576739818</v>
      </c>
    </row>
    <row r="3" spans="1:5" x14ac:dyDescent="0.25">
      <c r="A3" s="34" t="s">
        <v>223</v>
      </c>
      <c r="B3" s="34" t="s">
        <v>224</v>
      </c>
      <c r="C3" s="34">
        <v>9228082.3212268855</v>
      </c>
      <c r="D3" s="34">
        <v>12606246.472810784</v>
      </c>
      <c r="E3" s="34">
        <v>11674859.32199619</v>
      </c>
    </row>
    <row r="4" spans="1:5" x14ac:dyDescent="0.25">
      <c r="A4" s="34" t="s">
        <v>225</v>
      </c>
      <c r="B4" s="34" t="s">
        <v>226</v>
      </c>
      <c r="C4" s="34">
        <v>40848882.245165654</v>
      </c>
      <c r="D4" s="34">
        <v>57948301.196570955</v>
      </c>
      <c r="E4" s="34">
        <v>56882905.905080192</v>
      </c>
    </row>
    <row r="5" spans="1:5" x14ac:dyDescent="0.25">
      <c r="A5" s="34" t="s">
        <v>227</v>
      </c>
      <c r="B5" s="34" t="s">
        <v>228</v>
      </c>
      <c r="C5" s="34">
        <v>2566835</v>
      </c>
      <c r="D5" s="34">
        <v>1295306</v>
      </c>
      <c r="E5" s="34">
        <v>1249890</v>
      </c>
    </row>
    <row r="6" spans="1:5" x14ac:dyDescent="0.25">
      <c r="A6" s="34" t="s">
        <v>71</v>
      </c>
      <c r="B6" s="34" t="s">
        <v>229</v>
      </c>
      <c r="C6" s="34">
        <v>0</v>
      </c>
      <c r="D6" s="34">
        <v>0</v>
      </c>
      <c r="E6" s="34">
        <v>0</v>
      </c>
    </row>
    <row r="7" spans="1:5" x14ac:dyDescent="0.25">
      <c r="A7" s="34" t="s">
        <v>72</v>
      </c>
      <c r="B7" s="34" t="s">
        <v>230</v>
      </c>
      <c r="C7" s="34">
        <v>149661632.20153272</v>
      </c>
      <c r="D7" s="34">
        <v>182711133.06506354</v>
      </c>
      <c r="E7" s="34">
        <v>112805819.86875623</v>
      </c>
    </row>
    <row r="8" spans="1:5" x14ac:dyDescent="0.25">
      <c r="A8" s="34" t="s">
        <v>73</v>
      </c>
      <c r="B8" s="34" t="s">
        <v>231</v>
      </c>
      <c r="C8" s="34">
        <v>386120182.32140672</v>
      </c>
      <c r="D8" s="34">
        <v>1051304577.5659794</v>
      </c>
      <c r="E8" s="34">
        <v>711529535.14437401</v>
      </c>
    </row>
    <row r="9" spans="1:5" x14ac:dyDescent="0.25">
      <c r="A9" s="34" t="s">
        <v>74</v>
      </c>
      <c r="B9" s="34" t="s">
        <v>232</v>
      </c>
      <c r="C9" s="34">
        <v>24216428.567088481</v>
      </c>
      <c r="D9" s="34">
        <v>41039583.030009657</v>
      </c>
      <c r="E9" s="34">
        <v>37809450.650687404</v>
      </c>
    </row>
    <row r="10" spans="1:5" x14ac:dyDescent="0.25">
      <c r="A10" s="34" t="s">
        <v>75</v>
      </c>
      <c r="B10" s="34" t="s">
        <v>233</v>
      </c>
      <c r="C10" s="34">
        <v>0</v>
      </c>
      <c r="D10" s="34">
        <v>0</v>
      </c>
      <c r="E10" s="34">
        <v>0</v>
      </c>
    </row>
    <row r="11" spans="1:5" x14ac:dyDescent="0.25">
      <c r="A11" s="34" t="s">
        <v>76</v>
      </c>
      <c r="B11" s="34" t="s">
        <v>234</v>
      </c>
      <c r="C11" s="34">
        <v>660889967.61906171</v>
      </c>
      <c r="D11" s="34">
        <v>1904042783.787394</v>
      </c>
      <c r="E11" s="34">
        <v>1176236530.7612376</v>
      </c>
    </row>
    <row r="12" spans="1:5" x14ac:dyDescent="0.25">
      <c r="A12" s="34" t="s">
        <v>77</v>
      </c>
      <c r="B12" s="34" t="s">
        <v>235</v>
      </c>
      <c r="C12" s="34">
        <v>93069906.500741929</v>
      </c>
      <c r="D12" s="34">
        <v>90974411.958350033</v>
      </c>
      <c r="E12" s="34">
        <v>89858410.691416815</v>
      </c>
    </row>
    <row r="13" spans="1:5" x14ac:dyDescent="0.25">
      <c r="A13" s="34" t="s">
        <v>78</v>
      </c>
      <c r="B13" s="34" t="s">
        <v>236</v>
      </c>
      <c r="C13" s="34">
        <v>4490247615.2876644</v>
      </c>
      <c r="D13" s="34">
        <v>6278453113.1136055</v>
      </c>
      <c r="E13" s="34">
        <v>5758027159.8652134</v>
      </c>
    </row>
    <row r="14" spans="1:5" x14ac:dyDescent="0.25">
      <c r="A14" s="34" t="s">
        <v>79</v>
      </c>
      <c r="B14" s="34" t="s">
        <v>237</v>
      </c>
      <c r="C14" s="34">
        <v>53122772.829081275</v>
      </c>
      <c r="D14" s="34">
        <v>158391576.35506687</v>
      </c>
      <c r="E14" s="34">
        <v>112980024.95591098</v>
      </c>
    </row>
    <row r="15" spans="1:5" x14ac:dyDescent="0.25">
      <c r="A15" s="34" t="s">
        <v>80</v>
      </c>
      <c r="B15" s="34" t="s">
        <v>238</v>
      </c>
      <c r="C15" s="34">
        <v>18325682562.131348</v>
      </c>
      <c r="D15" s="34">
        <v>19932660507.987335</v>
      </c>
      <c r="E15" s="34">
        <v>17855605028.305897</v>
      </c>
    </row>
    <row r="16" spans="1:5" x14ac:dyDescent="0.25">
      <c r="A16" s="34" t="s">
        <v>239</v>
      </c>
      <c r="B16" s="34" t="s">
        <v>240</v>
      </c>
      <c r="C16" s="34">
        <v>3282968236.0330081</v>
      </c>
      <c r="D16" s="34">
        <v>3011714692.885397</v>
      </c>
      <c r="E16" s="34">
        <v>2915194490.69279</v>
      </c>
    </row>
    <row r="17" spans="1:5" x14ac:dyDescent="0.25">
      <c r="A17" s="62"/>
      <c r="B17" s="62"/>
      <c r="C17" s="62">
        <f>SUM(C2:C16)</f>
        <v>27575563185.931103</v>
      </c>
      <c r="D17" s="62">
        <f>SUM(D2:D16)</f>
        <v>32796964770.687241</v>
      </c>
      <c r="E17" s="62">
        <f>SUM(E2:E16)</f>
        <v>28909741524.740101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17.5703125" bestFit="1" customWidth="1"/>
    <col min="2" max="4" width="15.140625" bestFit="1" customWidth="1"/>
  </cols>
  <sheetData>
    <row r="1" spans="1:4" x14ac:dyDescent="0.25">
      <c r="A1" t="s">
        <v>61</v>
      </c>
      <c r="B1" s="34" t="s">
        <v>0</v>
      </c>
      <c r="C1" s="34" t="s">
        <v>1</v>
      </c>
      <c r="D1" s="34" t="s">
        <v>2</v>
      </c>
    </row>
    <row r="2" spans="1:4" x14ac:dyDescent="0.25">
      <c r="A2" t="s">
        <v>341</v>
      </c>
      <c r="B2" s="34">
        <v>21936322284.781555</v>
      </c>
      <c r="C2" s="34">
        <v>22722432124.978271</v>
      </c>
      <c r="D2" s="34">
        <v>22150874589.793884</v>
      </c>
    </row>
    <row r="3" spans="1:4" x14ac:dyDescent="0.25">
      <c r="A3" t="s">
        <v>342</v>
      </c>
      <c r="B3" s="34">
        <v>5639240901.1494207</v>
      </c>
      <c r="C3" s="34">
        <v>10074532645.708866</v>
      </c>
      <c r="D3" s="34">
        <v>6758866934.9460554</v>
      </c>
    </row>
    <row r="4" spans="1:4" x14ac:dyDescent="0.25">
      <c r="B4" s="62">
        <f>SUM(B2:B3)</f>
        <v>27575563185.930977</v>
      </c>
      <c r="C4" s="62">
        <f>SUM(C2:C3)</f>
        <v>32796964770.687138</v>
      </c>
      <c r="D4" s="62">
        <f>SUM(D2:D3)</f>
        <v>28909741524.739941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"/>
  <sheetViews>
    <sheetView workbookViewId="0">
      <selection activeCell="F14" sqref="F14"/>
    </sheetView>
  </sheetViews>
  <sheetFormatPr baseColWidth="10" defaultRowHeight="15" x14ac:dyDescent="0.25"/>
  <cols>
    <col min="1" max="1" width="13.140625" bestFit="1" customWidth="1"/>
    <col min="2" max="4" width="15.140625" bestFit="1" customWidth="1"/>
  </cols>
  <sheetData>
    <row r="1" spans="1:4" x14ac:dyDescent="0.25">
      <c r="A1" t="s">
        <v>62</v>
      </c>
      <c r="B1" t="s">
        <v>0</v>
      </c>
      <c r="C1" t="s">
        <v>1</v>
      </c>
      <c r="D1" t="s">
        <v>2</v>
      </c>
    </row>
    <row r="2" spans="1:4" x14ac:dyDescent="0.25">
      <c r="A2" t="s">
        <v>16</v>
      </c>
      <c r="B2" s="34">
        <v>4048302433.923068</v>
      </c>
      <c r="C2" s="34">
        <v>4004431521.7966881</v>
      </c>
      <c r="D2" s="34">
        <v>3350465318.7177987</v>
      </c>
    </row>
    <row r="3" spans="1:4" x14ac:dyDescent="0.25">
      <c r="A3" t="s">
        <v>17</v>
      </c>
      <c r="B3" s="34">
        <v>23527260752.007908</v>
      </c>
      <c r="C3" s="34">
        <v>28792533248.890446</v>
      </c>
      <c r="D3" s="34">
        <v>25559276206.022182</v>
      </c>
    </row>
    <row r="4" spans="1:4" x14ac:dyDescent="0.25">
      <c r="B4" s="62">
        <f>SUM(B2:B3)</f>
        <v>27575563185.930977</v>
      </c>
      <c r="C4" s="62">
        <f>SUM(C2:C3)</f>
        <v>32796964770.687134</v>
      </c>
      <c r="D4" s="62">
        <f>SUM(D2:D3)</f>
        <v>28909741524.739983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6"/>
  <sheetViews>
    <sheetView workbookViewId="0">
      <selection activeCell="A16" sqref="A16"/>
    </sheetView>
  </sheetViews>
  <sheetFormatPr baseColWidth="10" defaultColWidth="11.5703125" defaultRowHeight="15" x14ac:dyDescent="0.25"/>
  <cols>
    <col min="1" max="1" width="81.140625" bestFit="1" customWidth="1"/>
    <col min="2" max="4" width="12" bestFit="1" customWidth="1"/>
  </cols>
  <sheetData>
    <row r="1" spans="1:4" x14ac:dyDescent="0.25">
      <c r="A1" t="s">
        <v>70</v>
      </c>
      <c r="B1" t="s">
        <v>0</v>
      </c>
      <c r="C1" t="s">
        <v>1</v>
      </c>
      <c r="D1" t="s">
        <v>2</v>
      </c>
    </row>
    <row r="2" spans="1:4" x14ac:dyDescent="0.25">
      <c r="A2" t="s">
        <v>34</v>
      </c>
      <c r="B2">
        <v>1895441339.6247587</v>
      </c>
      <c r="C2">
        <v>2979632577.2336273</v>
      </c>
      <c r="D2">
        <v>2453598054.2185221</v>
      </c>
    </row>
    <row r="3" spans="1:4" x14ac:dyDescent="0.25">
      <c r="A3" t="s">
        <v>35</v>
      </c>
      <c r="B3">
        <v>2802726780.8466663</v>
      </c>
      <c r="C3">
        <v>3102980604.749999</v>
      </c>
      <c r="D3">
        <v>2714321958.9499979</v>
      </c>
    </row>
    <row r="4" spans="1:4" x14ac:dyDescent="0.25">
      <c r="A4" t="s">
        <v>39</v>
      </c>
      <c r="B4">
        <v>8211928982.569438</v>
      </c>
      <c r="C4">
        <v>8184728315.5664511</v>
      </c>
      <c r="D4">
        <v>7507324410.2777424</v>
      </c>
    </row>
    <row r="5" spans="1:4" x14ac:dyDescent="0.25">
      <c r="A5" t="s">
        <v>41</v>
      </c>
      <c r="B5">
        <v>266277752.56959078</v>
      </c>
      <c r="C5">
        <v>488728808.80450702</v>
      </c>
      <c r="D5">
        <v>448571290.64279008</v>
      </c>
    </row>
    <row r="6" spans="1:4" x14ac:dyDescent="0.25">
      <c r="A6" t="s">
        <v>42</v>
      </c>
      <c r="B6">
        <v>7952162.7831089702</v>
      </c>
      <c r="C6">
        <v>12385252.510338645</v>
      </c>
      <c r="D6">
        <v>11201458.704639003</v>
      </c>
    </row>
    <row r="7" spans="1:4" x14ac:dyDescent="0.25">
      <c r="A7" t="s">
        <v>44</v>
      </c>
      <c r="B7">
        <v>68101523.087912306</v>
      </c>
      <c r="C7">
        <v>81821763.087713525</v>
      </c>
      <c r="D7">
        <v>80801941.527351618</v>
      </c>
    </row>
    <row r="8" spans="1:4" x14ac:dyDescent="0.25">
      <c r="A8" t="s">
        <v>50</v>
      </c>
      <c r="B8">
        <v>1935594.0799999998</v>
      </c>
      <c r="C8">
        <v>1781098.4</v>
      </c>
      <c r="D8">
        <v>1679986.8000000003</v>
      </c>
    </row>
    <row r="9" spans="1:4" x14ac:dyDescent="0.25">
      <c r="A9" t="s">
        <v>56</v>
      </c>
      <c r="B9">
        <v>68101523.087912306</v>
      </c>
      <c r="C9">
        <v>81821763.087713555</v>
      </c>
      <c r="D9">
        <v>80801941.527351648</v>
      </c>
    </row>
    <row r="10" spans="1:4" x14ac:dyDescent="0.25">
      <c r="A10" t="s">
        <v>57</v>
      </c>
      <c r="B10">
        <v>885911159.21406424</v>
      </c>
      <c r="C10">
        <v>1231640497.2756975</v>
      </c>
      <c r="D10">
        <v>1135823869.1397119</v>
      </c>
    </row>
    <row r="11" spans="1:4" x14ac:dyDescent="0.25">
      <c r="A11" t="s">
        <v>49</v>
      </c>
      <c r="B11">
        <v>384854.63084718265</v>
      </c>
      <c r="C11">
        <v>227311.9250777234</v>
      </c>
      <c r="D11">
        <v>225688.24811451093</v>
      </c>
    </row>
    <row r="12" spans="1:4" x14ac:dyDescent="0.25">
      <c r="A12" t="s">
        <v>48</v>
      </c>
      <c r="B12">
        <v>185984946.31256396</v>
      </c>
      <c r="C12">
        <v>177458606.15760523</v>
      </c>
      <c r="D12">
        <v>168598932.42334357</v>
      </c>
    </row>
    <row r="13" spans="1:4" x14ac:dyDescent="0.25">
      <c r="A13" t="s">
        <v>37</v>
      </c>
      <c r="B13">
        <v>7298278158.6095495</v>
      </c>
      <c r="C13">
        <v>8055915529.7984219</v>
      </c>
      <c r="D13">
        <v>7401886703.0501766</v>
      </c>
    </row>
    <row r="14" spans="1:4" x14ac:dyDescent="0.25">
      <c r="A14" t="s">
        <v>45</v>
      </c>
      <c r="B14">
        <v>555262507.17665291</v>
      </c>
      <c r="C14">
        <v>692487463.9289757</v>
      </c>
      <c r="D14">
        <v>620540716.99978411</v>
      </c>
    </row>
    <row r="15" spans="1:4" x14ac:dyDescent="0.25">
      <c r="A15" t="s">
        <v>54</v>
      </c>
      <c r="B15">
        <v>167398921.14129141</v>
      </c>
      <c r="C15">
        <v>203106887.69914278</v>
      </c>
      <c r="D15">
        <v>186286886.52627009</v>
      </c>
    </row>
    <row r="16" spans="1:4" x14ac:dyDescent="0.25">
      <c r="A16" t="s">
        <v>33</v>
      </c>
      <c r="B16">
        <v>1892396523.578639</v>
      </c>
      <c r="C16">
        <v>2973579977.7919798</v>
      </c>
      <c r="D16">
        <v>2447552681.6308923</v>
      </c>
    </row>
    <row r="17" spans="1:4" x14ac:dyDescent="0.25">
      <c r="A17" t="s">
        <v>36</v>
      </c>
      <c r="B17">
        <v>2164322057.2563605</v>
      </c>
      <c r="C17">
        <v>2616748481.6016889</v>
      </c>
      <c r="D17">
        <v>2234815581.4686356</v>
      </c>
    </row>
    <row r="18" spans="1:4" x14ac:dyDescent="0.25">
      <c r="A18" t="s">
        <v>38</v>
      </c>
      <c r="B18">
        <v>1541231.5799999996</v>
      </c>
      <c r="C18">
        <v>852043.4</v>
      </c>
      <c r="D18">
        <v>828272.8</v>
      </c>
    </row>
    <row r="19" spans="1:4" x14ac:dyDescent="0.25">
      <c r="A19" t="s">
        <v>40</v>
      </c>
      <c r="B19">
        <v>1518974.5799999998</v>
      </c>
      <c r="C19">
        <v>830826.4</v>
      </c>
      <c r="D19">
        <v>807056.79999999993</v>
      </c>
    </row>
    <row r="20" spans="1:4" x14ac:dyDescent="0.25">
      <c r="A20" t="s">
        <v>43</v>
      </c>
      <c r="B20">
        <v>34689612.141291417</v>
      </c>
      <c r="C20">
        <v>46851699.699142754</v>
      </c>
      <c r="D20">
        <v>45995838.526270047</v>
      </c>
    </row>
    <row r="21" spans="1:4" x14ac:dyDescent="0.25">
      <c r="A21" t="s">
        <v>46</v>
      </c>
      <c r="B21">
        <v>7799024.5662774052</v>
      </c>
      <c r="C21">
        <v>8344510.5959778093</v>
      </c>
      <c r="D21">
        <v>8194276.3056165241</v>
      </c>
    </row>
    <row r="22" spans="1:4" x14ac:dyDescent="0.25">
      <c r="A22" t="s">
        <v>47</v>
      </c>
      <c r="B22">
        <v>57152319.95377668</v>
      </c>
      <c r="C22">
        <v>73941746.669655427</v>
      </c>
      <c r="D22">
        <v>70024718.376739815</v>
      </c>
    </row>
    <row r="23" spans="1:4" x14ac:dyDescent="0.25">
      <c r="A23" t="s">
        <v>51</v>
      </c>
      <c r="B23">
        <v>131437794.67952919</v>
      </c>
      <c r="C23">
        <v>137428233.15477425</v>
      </c>
      <c r="D23">
        <v>119123481.11774272</v>
      </c>
    </row>
    <row r="24" spans="1:4" x14ac:dyDescent="0.25">
      <c r="A24" t="s">
        <v>52</v>
      </c>
      <c r="B24">
        <v>9427237.162499262</v>
      </c>
      <c r="C24">
        <v>11645657.051746693</v>
      </c>
      <c r="D24">
        <v>11452404.003957989</v>
      </c>
    </row>
    <row r="25" spans="1:4" x14ac:dyDescent="0.25">
      <c r="A25" t="s">
        <v>53</v>
      </c>
      <c r="B25">
        <v>9427237.1624992639</v>
      </c>
      <c r="C25">
        <v>11645657.051746689</v>
      </c>
      <c r="D25">
        <v>11452404.003957989</v>
      </c>
    </row>
    <row r="26" spans="1:4" x14ac:dyDescent="0.25">
      <c r="A26" t="s">
        <v>55</v>
      </c>
      <c r="B26">
        <v>235557.08</v>
      </c>
      <c r="C26">
        <v>183173.4</v>
      </c>
      <c r="D26">
        <v>182111.80000000002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A21" sqref="A21"/>
    </sheetView>
  </sheetViews>
  <sheetFormatPr baseColWidth="10" defaultRowHeight="15" x14ac:dyDescent="0.25"/>
  <cols>
    <col min="1" max="3" width="12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138490511244</v>
      </c>
      <c r="B2">
        <v>158282217927</v>
      </c>
      <c r="C2">
        <v>136631599515</v>
      </c>
    </row>
    <row r="9" spans="1:3" x14ac:dyDescent="0.25">
      <c r="A9" t="s">
        <v>0</v>
      </c>
      <c r="B9" t="s">
        <v>1</v>
      </c>
      <c r="C9" t="s">
        <v>2</v>
      </c>
    </row>
    <row r="10" spans="1:3" x14ac:dyDescent="0.25">
      <c r="A10">
        <v>11730523845</v>
      </c>
      <c r="B10">
        <v>12171467772</v>
      </c>
      <c r="C10">
        <v>11500525520</v>
      </c>
    </row>
    <row r="15" spans="1:3" x14ac:dyDescent="0.25">
      <c r="A15" t="s">
        <v>0</v>
      </c>
      <c r="B15" t="s">
        <v>1</v>
      </c>
      <c r="C15" t="s">
        <v>2</v>
      </c>
    </row>
    <row r="16" spans="1:3" x14ac:dyDescent="0.25">
      <c r="A16">
        <v>7662741101</v>
      </c>
      <c r="B16">
        <v>1313784125</v>
      </c>
      <c r="C16">
        <v>0</v>
      </c>
    </row>
    <row r="21" spans="1:3" x14ac:dyDescent="0.25">
      <c r="A21" t="s">
        <v>0</v>
      </c>
      <c r="B21" t="s">
        <v>1</v>
      </c>
      <c r="C21" t="s">
        <v>2</v>
      </c>
    </row>
    <row r="22" spans="1:3" x14ac:dyDescent="0.25">
      <c r="A22">
        <v>11993308315</v>
      </c>
      <c r="B22">
        <v>12443434179</v>
      </c>
      <c r="C22">
        <v>11967721044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7"/>
  <sheetViews>
    <sheetView zoomScale="90" zoomScaleNormal="90" workbookViewId="0">
      <selection activeCell="B28" sqref="B28"/>
    </sheetView>
  </sheetViews>
  <sheetFormatPr baseColWidth="10" defaultRowHeight="15" x14ac:dyDescent="0.25"/>
  <cols>
    <col min="1" max="1" width="7.5703125" bestFit="1" customWidth="1"/>
    <col min="2" max="2" width="81.140625" bestFit="1" customWidth="1"/>
    <col min="3" max="5" width="13.28515625" bestFit="1" customWidth="1"/>
    <col min="6" max="9" width="11.42578125" customWidth="1"/>
    <col min="11" max="11" width="11.42578125" style="34"/>
  </cols>
  <sheetData>
    <row r="1" spans="1:5" x14ac:dyDescent="0.25">
      <c r="A1" t="s">
        <v>135</v>
      </c>
      <c r="B1" t="s">
        <v>113</v>
      </c>
      <c r="C1" t="s">
        <v>0</v>
      </c>
      <c r="D1" t="s">
        <v>1</v>
      </c>
      <c r="E1" t="s">
        <v>2</v>
      </c>
    </row>
    <row r="2" spans="1:5" x14ac:dyDescent="0.25">
      <c r="A2" t="s">
        <v>136</v>
      </c>
      <c r="B2" t="s">
        <v>115</v>
      </c>
      <c r="C2">
        <v>5256297514.3277502</v>
      </c>
      <c r="D2">
        <v>6906289120.9592476</v>
      </c>
      <c r="E2">
        <v>6360930536.2263565</v>
      </c>
    </row>
    <row r="3" spans="1:5" x14ac:dyDescent="0.25">
      <c r="A3" t="s">
        <v>140</v>
      </c>
      <c r="B3" t="s">
        <v>90</v>
      </c>
      <c r="C3">
        <v>939598817.79342556</v>
      </c>
      <c r="D3">
        <v>2227469532.9942946</v>
      </c>
      <c r="E3">
        <v>1424977066.8964989</v>
      </c>
    </row>
    <row r="4" spans="1:5" x14ac:dyDescent="0.25">
      <c r="A4" t="s">
        <v>141</v>
      </c>
      <c r="B4" t="s">
        <v>124</v>
      </c>
      <c r="C4">
        <v>9666513.2241637222</v>
      </c>
      <c r="D4">
        <v>11950745.5864166</v>
      </c>
      <c r="E4">
        <v>11520825.427123129</v>
      </c>
    </row>
    <row r="5" spans="1:5" x14ac:dyDescent="0.25">
      <c r="A5" t="s">
        <v>142</v>
      </c>
      <c r="B5" t="s">
        <v>129</v>
      </c>
      <c r="C5">
        <v>0</v>
      </c>
      <c r="D5">
        <v>0</v>
      </c>
      <c r="E5">
        <v>0</v>
      </c>
    </row>
    <row r="6" spans="1:5" x14ac:dyDescent="0.25">
      <c r="A6" t="s">
        <v>143</v>
      </c>
      <c r="B6" t="s">
        <v>116</v>
      </c>
      <c r="C6">
        <v>4878970836.1666679</v>
      </c>
      <c r="D6">
        <v>5593221460</v>
      </c>
      <c r="E6">
        <v>4833157772.9999981</v>
      </c>
    </row>
    <row r="7" spans="1:5" x14ac:dyDescent="0.25">
      <c r="A7" t="s">
        <v>144</v>
      </c>
      <c r="B7" t="s">
        <v>120</v>
      </c>
      <c r="C7">
        <v>15516266008.932938</v>
      </c>
      <c r="D7">
        <v>16160720695.461493</v>
      </c>
      <c r="E7">
        <v>14853776394.29064</v>
      </c>
    </row>
    <row r="8" spans="1:5" x14ac:dyDescent="0.25">
      <c r="A8" t="s">
        <v>145</v>
      </c>
      <c r="B8" t="s">
        <v>125</v>
      </c>
      <c r="C8">
        <v>0</v>
      </c>
      <c r="D8">
        <v>0</v>
      </c>
      <c r="E8">
        <v>0</v>
      </c>
    </row>
    <row r="9" spans="1:5" x14ac:dyDescent="0.25">
      <c r="A9" t="s">
        <v>146</v>
      </c>
      <c r="B9" t="s">
        <v>127</v>
      </c>
      <c r="C9">
        <v>7716605.703108971</v>
      </c>
      <c r="D9">
        <v>12202079.110338645</v>
      </c>
      <c r="E9">
        <v>11019346.904639002</v>
      </c>
    </row>
    <row r="10" spans="1:5" x14ac:dyDescent="0.25">
      <c r="A10" t="s">
        <v>147</v>
      </c>
      <c r="B10" t="s">
        <v>131</v>
      </c>
      <c r="C10">
        <v>63794761.329081267</v>
      </c>
      <c r="D10">
        <v>182554928.85506687</v>
      </c>
      <c r="E10">
        <v>134108115.45591097</v>
      </c>
    </row>
    <row r="11" spans="1:5" x14ac:dyDescent="0.25">
      <c r="A11" t="s">
        <v>71</v>
      </c>
      <c r="B11" t="s">
        <v>132</v>
      </c>
      <c r="C11">
        <v>35459364.051554941</v>
      </c>
      <c r="D11">
        <v>38076891.2268015</v>
      </c>
      <c r="E11">
        <v>37882307.010133311</v>
      </c>
    </row>
    <row r="12" spans="1:5" x14ac:dyDescent="0.25">
      <c r="A12" t="s">
        <v>137</v>
      </c>
      <c r="B12" t="s">
        <v>118</v>
      </c>
      <c r="C12">
        <v>0</v>
      </c>
      <c r="D12">
        <v>0</v>
      </c>
      <c r="E12">
        <v>0</v>
      </c>
    </row>
    <row r="13" spans="1:5" x14ac:dyDescent="0.25">
      <c r="A13" t="s">
        <v>72</v>
      </c>
      <c r="B13" t="s">
        <v>122</v>
      </c>
      <c r="C13">
        <v>10666090.184130035</v>
      </c>
      <c r="D13">
        <v>11509957.54372257</v>
      </c>
      <c r="E13">
        <v>11284183.544945981</v>
      </c>
    </row>
    <row r="14" spans="1:5" x14ac:dyDescent="0.25">
      <c r="A14" t="s">
        <v>138</v>
      </c>
      <c r="B14" t="s">
        <v>126</v>
      </c>
      <c r="C14">
        <v>13245651.5</v>
      </c>
      <c r="D14">
        <v>14461812</v>
      </c>
      <c r="E14">
        <v>14367333</v>
      </c>
    </row>
    <row r="15" spans="1:5" x14ac:dyDescent="0.25">
      <c r="A15" t="s">
        <v>139</v>
      </c>
      <c r="B15" t="s">
        <v>128</v>
      </c>
      <c r="C15">
        <v>20201981.970119998</v>
      </c>
      <c r="D15">
        <v>24159536.70188215</v>
      </c>
      <c r="E15">
        <v>23526225.313044839</v>
      </c>
    </row>
    <row r="16" spans="1:5" x14ac:dyDescent="0.25">
      <c r="A16" t="s">
        <v>73</v>
      </c>
      <c r="B16" t="s">
        <v>130</v>
      </c>
      <c r="C16">
        <v>7824409</v>
      </c>
      <c r="D16">
        <v>5801789</v>
      </c>
      <c r="E16">
        <v>5641511.5</v>
      </c>
    </row>
    <row r="17" spans="1:5" x14ac:dyDescent="0.25">
      <c r="A17" t="s">
        <v>74</v>
      </c>
      <c r="B17" t="s">
        <v>133</v>
      </c>
      <c r="C17">
        <v>0</v>
      </c>
      <c r="D17">
        <v>0</v>
      </c>
      <c r="E17">
        <v>0</v>
      </c>
    </row>
    <row r="18" spans="1:5" x14ac:dyDescent="0.25">
      <c r="A18" t="s">
        <v>75</v>
      </c>
      <c r="B18" t="s">
        <v>134</v>
      </c>
      <c r="C18">
        <v>160953772.12258279</v>
      </c>
      <c r="D18">
        <v>198972911.09828547</v>
      </c>
      <c r="E18">
        <v>182507773.95254007</v>
      </c>
    </row>
    <row r="19" spans="1:5" x14ac:dyDescent="0.25">
      <c r="A19" t="s">
        <v>76</v>
      </c>
      <c r="B19" t="s">
        <v>117</v>
      </c>
      <c r="C19">
        <v>3681073.166666666</v>
      </c>
      <c r="D19">
        <v>3220229.9999999991</v>
      </c>
      <c r="E19">
        <v>3112367.333333333</v>
      </c>
    </row>
    <row r="20" spans="1:5" x14ac:dyDescent="0.25">
      <c r="A20" t="s">
        <v>77</v>
      </c>
      <c r="B20" t="s">
        <v>121</v>
      </c>
      <c r="C20">
        <v>12108214.283544241</v>
      </c>
      <c r="D20">
        <v>20519791.515004825</v>
      </c>
      <c r="E20">
        <v>18904725.325343698</v>
      </c>
    </row>
    <row r="21" spans="1:5" x14ac:dyDescent="0.25">
      <c r="A21" t="s">
        <v>78</v>
      </c>
      <c r="B21" t="s">
        <v>123</v>
      </c>
      <c r="C21">
        <v>3681073.166666666</v>
      </c>
      <c r="D21">
        <v>3220230</v>
      </c>
      <c r="E21">
        <v>3112367.333333333</v>
      </c>
    </row>
    <row r="22" spans="1:5" x14ac:dyDescent="0.25">
      <c r="A22" t="s">
        <v>79</v>
      </c>
      <c r="B22" t="s">
        <v>114</v>
      </c>
      <c r="C22">
        <v>0</v>
      </c>
      <c r="D22">
        <v>0</v>
      </c>
      <c r="E22">
        <v>0</v>
      </c>
    </row>
    <row r="23" spans="1:5" x14ac:dyDescent="0.25">
      <c r="A23" t="s">
        <v>80</v>
      </c>
      <c r="B23" t="s">
        <v>119</v>
      </c>
      <c r="C23">
        <v>0</v>
      </c>
      <c r="D23">
        <v>0</v>
      </c>
      <c r="E23">
        <v>0</v>
      </c>
    </row>
    <row r="43" spans="12:19" x14ac:dyDescent="0.25">
      <c r="L43" t="s">
        <v>17</v>
      </c>
      <c r="M43" t="s">
        <v>6</v>
      </c>
      <c r="N43" t="s">
        <v>11</v>
      </c>
      <c r="O43" t="s">
        <v>7</v>
      </c>
      <c r="P43" t="s">
        <v>11</v>
      </c>
      <c r="Q43" t="s">
        <v>8</v>
      </c>
      <c r="R43" t="s">
        <v>11</v>
      </c>
      <c r="S43" t="s">
        <v>9</v>
      </c>
    </row>
    <row r="44" spans="12:19" x14ac:dyDescent="0.25">
      <c r="L44" t="s">
        <v>148</v>
      </c>
      <c r="M44">
        <v>1510203871.283</v>
      </c>
      <c r="N44">
        <v>6.4122205891960521E-2</v>
      </c>
      <c r="O44">
        <v>2007642383.418</v>
      </c>
      <c r="P44">
        <v>6.9594647844233179E-2</v>
      </c>
      <c r="Q44">
        <v>1895147812.9159999</v>
      </c>
      <c r="R44">
        <v>7.38579085250263E-2</v>
      </c>
      <c r="S44">
        <v>0.94396682824035683</v>
      </c>
    </row>
    <row r="45" spans="12:19" x14ac:dyDescent="0.25">
      <c r="L45" t="s">
        <v>149</v>
      </c>
      <c r="M45">
        <v>1030167052.54</v>
      </c>
      <c r="N45">
        <v>4.3740176476945024E-2</v>
      </c>
      <c r="O45">
        <v>1875329641.5639999</v>
      </c>
      <c r="P45">
        <v>6.5008044796454778E-2</v>
      </c>
      <c r="Q45">
        <v>1723437131.2650001</v>
      </c>
      <c r="R45">
        <v>6.7165980997412611E-2</v>
      </c>
      <c r="S45">
        <v>0.91900490082782271</v>
      </c>
    </row>
    <row r="46" spans="12:19" x14ac:dyDescent="0.25">
      <c r="L46" t="s">
        <v>150</v>
      </c>
      <c r="M46">
        <v>137938462.68560001</v>
      </c>
      <c r="N46">
        <v>5.8567711770148752E-3</v>
      </c>
      <c r="O46">
        <v>165924136.02559999</v>
      </c>
      <c r="P46">
        <v>5.7517374164520454E-3</v>
      </c>
      <c r="Q46">
        <v>164013674.68200001</v>
      </c>
      <c r="R46">
        <v>6.3919589274029388E-3</v>
      </c>
      <c r="S46">
        <v>0.98848593466049317</v>
      </c>
    </row>
    <row r="47" spans="12:19" x14ac:dyDescent="0.25">
      <c r="L47" t="s">
        <v>151</v>
      </c>
      <c r="M47">
        <v>86710330.058970004</v>
      </c>
      <c r="N47">
        <v>3.6816602994651027E-3</v>
      </c>
      <c r="O47">
        <v>123440304.07889999</v>
      </c>
      <c r="P47">
        <v>4.2790412092866565E-3</v>
      </c>
      <c r="Q47">
        <v>117846699.0324</v>
      </c>
      <c r="R47">
        <v>4.5927344863506405E-3</v>
      </c>
      <c r="S47">
        <v>0.95468574799585149</v>
      </c>
    </row>
    <row r="48" spans="12:19" x14ac:dyDescent="0.25">
      <c r="L48" t="s">
        <v>152</v>
      </c>
      <c r="M48">
        <v>108936212.9165</v>
      </c>
      <c r="N48">
        <v>4.6253558254938983E-3</v>
      </c>
      <c r="O48">
        <v>118413091.2502</v>
      </c>
      <c r="P48">
        <v>4.1047735661341248E-3</v>
      </c>
      <c r="Q48">
        <v>116708637.37469999</v>
      </c>
      <c r="R48">
        <v>4.5483818225439511E-3</v>
      </c>
      <c r="S48">
        <v>0.98560586623062985</v>
      </c>
    </row>
    <row r="49" spans="12:19" x14ac:dyDescent="0.25">
      <c r="L49" t="s">
        <v>153</v>
      </c>
      <c r="M49">
        <v>50753284.33309</v>
      </c>
      <c r="N49">
        <v>2.1549491493057897E-3</v>
      </c>
      <c r="O49">
        <v>68395586.355269998</v>
      </c>
      <c r="P49">
        <v>2.3709236195696556E-3</v>
      </c>
      <c r="Q49">
        <v>67813724.298720002</v>
      </c>
      <c r="R49">
        <v>2.6428439047662899E-3</v>
      </c>
      <c r="S49">
        <v>0.9914926958367225</v>
      </c>
    </row>
    <row r="60" spans="12:19" x14ac:dyDescent="0.25">
      <c r="L60" t="s">
        <v>154</v>
      </c>
      <c r="M60">
        <v>152242052.23679999</v>
      </c>
      <c r="N60">
        <v>6.4640916399249246E-3</v>
      </c>
      <c r="O60">
        <v>177077408.78929999</v>
      </c>
      <c r="P60">
        <v>6.1383640869743569E-3</v>
      </c>
      <c r="Q60">
        <v>110059087.40109999</v>
      </c>
      <c r="R60">
        <v>4.2892348312984149E-3</v>
      </c>
      <c r="S60">
        <v>0.62153093471147736</v>
      </c>
    </row>
    <row r="61" spans="12:19" x14ac:dyDescent="0.25">
      <c r="L61" t="s">
        <v>155</v>
      </c>
      <c r="M61">
        <v>24166943.93798</v>
      </c>
      <c r="N61">
        <v>1.0261116293220195E-3</v>
      </c>
      <c r="O61">
        <v>41905154.477949999</v>
      </c>
      <c r="P61">
        <v>1.4526364320850856E-3</v>
      </c>
      <c r="Q61">
        <v>38577163.613080002</v>
      </c>
      <c r="R61">
        <v>1.5034334535129607E-3</v>
      </c>
      <c r="S61">
        <v>0.92058278017752815</v>
      </c>
    </row>
    <row r="62" spans="12:19" x14ac:dyDescent="0.25">
      <c r="L62" t="s">
        <v>156</v>
      </c>
      <c r="M62">
        <v>7578790.7761230003</v>
      </c>
      <c r="N62">
        <v>3.2179018462308236E-4</v>
      </c>
      <c r="O62">
        <v>10115026.53864</v>
      </c>
      <c r="P62">
        <v>3.506360075409694E-4</v>
      </c>
      <c r="Q62">
        <v>9514380.569263</v>
      </c>
      <c r="R62">
        <v>3.7079548358588178E-4</v>
      </c>
      <c r="S62">
        <v>0.9406184484951674</v>
      </c>
    </row>
    <row r="63" spans="12:19" x14ac:dyDescent="0.25">
      <c r="L63" t="s">
        <v>157</v>
      </c>
      <c r="M63">
        <v>1041456244.1339999</v>
      </c>
      <c r="N63">
        <v>4.4219507699377443E-2</v>
      </c>
      <c r="O63">
        <v>1003434049.057</v>
      </c>
      <c r="P63">
        <v>3.4783903675187175E-2</v>
      </c>
      <c r="Q63">
        <v>974038426.53050005</v>
      </c>
      <c r="R63">
        <v>3.7960332442807138E-2</v>
      </c>
      <c r="S63">
        <v>0.97070497801611855</v>
      </c>
    </row>
    <row r="64" spans="12:19" x14ac:dyDescent="0.25">
      <c r="L64" t="s">
        <v>158</v>
      </c>
      <c r="M64">
        <v>7408890.2125779996</v>
      </c>
      <c r="N64">
        <v>3.1457632487609516E-4</v>
      </c>
      <c r="O64">
        <v>11838639.4693</v>
      </c>
      <c r="P64">
        <v>4.1038481336406026E-4</v>
      </c>
      <c r="Q64">
        <v>10705905.22146</v>
      </c>
      <c r="R64">
        <v>4.172317130807578E-4</v>
      </c>
      <c r="S64">
        <v>0.90431888302896535</v>
      </c>
    </row>
    <row r="66" spans="12:19" x14ac:dyDescent="0.25">
      <c r="L66" t="s">
        <v>159</v>
      </c>
      <c r="M66">
        <v>16288020.69939</v>
      </c>
      <c r="N66">
        <v>6.9157802911172896E-4</v>
      </c>
      <c r="O66">
        <v>14577150.05266</v>
      </c>
      <c r="P66">
        <v>5.0531490711022513E-4</v>
      </c>
      <c r="Q66">
        <v>14486214.19431</v>
      </c>
      <c r="R66">
        <v>5.6455832919493157E-4</v>
      </c>
      <c r="S66">
        <v>0.99376175329049277</v>
      </c>
    </row>
    <row r="69" spans="12:19" x14ac:dyDescent="0.25">
      <c r="L69" t="s">
        <v>160</v>
      </c>
      <c r="M69">
        <v>122262424.98360001</v>
      </c>
      <c r="N69">
        <v>5.19117752028307E-3</v>
      </c>
      <c r="O69">
        <v>160656289.47139999</v>
      </c>
      <c r="P69">
        <v>5.5691282382114224E-3</v>
      </c>
      <c r="Q69">
        <v>122224011.7318</v>
      </c>
      <c r="R69">
        <v>4.7633275972068711E-3</v>
      </c>
      <c r="S69">
        <v>0.76077950097035141</v>
      </c>
    </row>
    <row r="70" spans="12:19" x14ac:dyDescent="0.25">
      <c r="L70" t="s">
        <v>161</v>
      </c>
      <c r="M70">
        <v>6093526.6519320002</v>
      </c>
      <c r="N70">
        <v>2.5872690304480937E-4</v>
      </c>
      <c r="O70">
        <v>12519974.16884</v>
      </c>
      <c r="P70">
        <v>4.3400318726878682E-4</v>
      </c>
      <c r="Q70">
        <v>12380882.14727</v>
      </c>
      <c r="R70">
        <v>4.8250909763349932E-4</v>
      </c>
      <c r="S70">
        <v>0.98889039069136608</v>
      </c>
    </row>
    <row r="71" spans="12:19" x14ac:dyDescent="0.25">
      <c r="L71" t="s">
        <v>162</v>
      </c>
      <c r="M71">
        <v>497466602.10149997</v>
      </c>
      <c r="N71">
        <v>2.112208589243434E-2</v>
      </c>
      <c r="O71">
        <v>455642871.94770002</v>
      </c>
      <c r="P71">
        <v>1.57947976581111E-2</v>
      </c>
      <c r="Q71">
        <v>380297464.16140002</v>
      </c>
      <c r="R71">
        <v>1.4820994504441388E-2</v>
      </c>
      <c r="S71">
        <v>0.83463933614449615</v>
      </c>
    </row>
    <row r="72" spans="12:19" x14ac:dyDescent="0.25">
      <c r="L72" t="s">
        <v>163</v>
      </c>
      <c r="M72">
        <v>3212481.512939</v>
      </c>
      <c r="N72">
        <v>1.3639973046936405E-4</v>
      </c>
      <c r="O72">
        <v>26857163.900819998</v>
      </c>
      <c r="P72">
        <v>9.3099990277663986E-4</v>
      </c>
      <c r="Q72">
        <v>21327119.167610001</v>
      </c>
      <c r="R72">
        <v>8.3116282848671519E-4</v>
      </c>
      <c r="S72">
        <v>0.79409424041824628</v>
      </c>
    </row>
    <row r="73" spans="12:19" x14ac:dyDescent="0.25">
      <c r="L73" t="s">
        <v>164</v>
      </c>
      <c r="M73">
        <v>39107</v>
      </c>
      <c r="N73">
        <v>1.6604560175617447E-6</v>
      </c>
      <c r="O73">
        <v>25937861.58478</v>
      </c>
      <c r="P73">
        <v>8.9913241408661306E-4</v>
      </c>
      <c r="Q73">
        <v>21450817.866349999</v>
      </c>
      <c r="R73">
        <v>8.3598362774782724E-4</v>
      </c>
      <c r="S73">
        <v>0.82700795500185176</v>
      </c>
    </row>
    <row r="75" spans="12:19" x14ac:dyDescent="0.25">
      <c r="L75" t="s">
        <v>165</v>
      </c>
      <c r="M75">
        <v>55692928.770060003</v>
      </c>
      <c r="N75">
        <v>2.3646830161322459E-3</v>
      </c>
      <c r="O75">
        <v>72394561.046619996</v>
      </c>
      <c r="P75">
        <v>2.5095475287285605E-3</v>
      </c>
      <c r="Q75">
        <v>68657736.465770006</v>
      </c>
      <c r="R75">
        <v>2.6757368395564649E-3</v>
      </c>
      <c r="S75">
        <v>0.94838252312292382</v>
      </c>
    </row>
    <row r="76" spans="12:19" x14ac:dyDescent="0.25">
      <c r="L76" t="s">
        <v>166</v>
      </c>
      <c r="M76">
        <v>22380740.63572</v>
      </c>
      <c r="N76">
        <v>9.5027067957322063E-4</v>
      </c>
      <c r="O76">
        <v>24120627.786800001</v>
      </c>
      <c r="P76">
        <v>8.3613825373931932E-4</v>
      </c>
      <c r="Q76">
        <v>23691994.302930001</v>
      </c>
      <c r="R76">
        <v>9.2332700176501103E-4</v>
      </c>
      <c r="S76">
        <v>0.98222958839800312</v>
      </c>
    </row>
    <row r="77" spans="12:19" x14ac:dyDescent="0.25">
      <c r="L77" t="s">
        <v>167</v>
      </c>
      <c r="M77">
        <v>274586969.15450001</v>
      </c>
      <c r="N77">
        <v>1.1658771710349316E-2</v>
      </c>
      <c r="O77">
        <v>598009411.39649999</v>
      </c>
      <c r="P77">
        <v>2.0729914220490669E-2</v>
      </c>
      <c r="Q77">
        <v>345521835.68489999</v>
      </c>
      <c r="R77">
        <v>1.3465714895424695E-2</v>
      </c>
      <c r="S77">
        <v>0.57778661857180635</v>
      </c>
    </row>
    <row r="78" spans="12:19" x14ac:dyDescent="0.25">
      <c r="L78" t="s">
        <v>168</v>
      </c>
      <c r="M78">
        <v>347623752.47030002</v>
      </c>
      <c r="N78">
        <v>1.4759862726281844E-2</v>
      </c>
      <c r="O78">
        <v>1222791761.2780001</v>
      </c>
      <c r="P78">
        <v>4.2387908681271305E-2</v>
      </c>
      <c r="Q78">
        <v>782785808.06330001</v>
      </c>
      <c r="R78">
        <v>3.0506814409199112E-2</v>
      </c>
      <c r="S78">
        <v>0.64016280846149298</v>
      </c>
    </row>
    <row r="82" spans="12:19" x14ac:dyDescent="0.25">
      <c r="L82" t="s">
        <v>169</v>
      </c>
      <c r="M82">
        <v>14641288001.23</v>
      </c>
      <c r="N82">
        <v>0.6216589041986581</v>
      </c>
      <c r="O82">
        <v>15913988160.709999</v>
      </c>
      <c r="P82">
        <v>0.55165621675925536</v>
      </c>
      <c r="Q82">
        <v>14820093867.15</v>
      </c>
      <c r="R82">
        <v>0.5775703244424365</v>
      </c>
      <c r="S82">
        <v>0.93126208952067013</v>
      </c>
    </row>
    <row r="83" spans="12:19" x14ac:dyDescent="0.25">
      <c r="L83" t="s">
        <v>170</v>
      </c>
      <c r="M83">
        <v>520658580.96359998</v>
      </c>
      <c r="N83">
        <v>2.2106801182810453E-2</v>
      </c>
      <c r="O83">
        <v>1184005115.3099999</v>
      </c>
      <c r="P83">
        <v>4.1043374918935456E-2</v>
      </c>
      <c r="Q83">
        <v>707904138.12020004</v>
      </c>
      <c r="R83">
        <v>2.7588517751193878E-2</v>
      </c>
      <c r="S83">
        <v>0.59788942544800949</v>
      </c>
    </row>
    <row r="86" spans="12:19" x14ac:dyDescent="0.25">
      <c r="L86" t="s">
        <v>171</v>
      </c>
      <c r="M86">
        <v>369897771.44870001</v>
      </c>
      <c r="N86">
        <v>1.5705602078519777E-2</v>
      </c>
      <c r="O86">
        <v>331966140.42690003</v>
      </c>
      <c r="P86">
        <v>1.1507560723980395E-2</v>
      </c>
      <c r="Q86">
        <v>319503091.82270002</v>
      </c>
      <c r="R86">
        <v>1.245170955451484E-2</v>
      </c>
      <c r="S86">
        <v>0.96245686807644648</v>
      </c>
    </row>
    <row r="88" spans="12:19" x14ac:dyDescent="0.25">
      <c r="L88" t="s">
        <v>172</v>
      </c>
      <c r="M88">
        <v>53540913.906779997</v>
      </c>
      <c r="N88">
        <v>2.2733099619574029E-3</v>
      </c>
      <c r="O88">
        <v>152302971.7089</v>
      </c>
      <c r="P88">
        <v>5.2795616237517173E-3</v>
      </c>
      <c r="Q88">
        <v>108383980.9324</v>
      </c>
      <c r="R88">
        <v>4.2239523981859491E-3</v>
      </c>
      <c r="S88">
        <v>0.71163405228597032</v>
      </c>
    </row>
    <row r="90" spans="12:19" x14ac:dyDescent="0.25">
      <c r="L90" t="s">
        <v>173</v>
      </c>
      <c r="M90">
        <v>81329131.662670001</v>
      </c>
      <c r="N90">
        <v>3.4531783586660143E-3</v>
      </c>
      <c r="O90">
        <v>93700816.27719</v>
      </c>
      <c r="P90">
        <v>3.2481259438377342E-3</v>
      </c>
      <c r="Q90">
        <v>89062040.567340001</v>
      </c>
      <c r="R90">
        <v>3.470935618026296E-3</v>
      </c>
      <c r="S90">
        <v>0.95049375347886655</v>
      </c>
    </row>
    <row r="91" spans="12:19" x14ac:dyDescent="0.25">
      <c r="L91" t="s">
        <v>174</v>
      </c>
      <c r="M91">
        <v>162109559.1816</v>
      </c>
      <c r="N91">
        <v>6.8830591210619456E-3</v>
      </c>
      <c r="O91">
        <v>152480196.79069999</v>
      </c>
      <c r="P91">
        <v>5.2857051069033515E-3</v>
      </c>
      <c r="Q91">
        <v>146450904.1577</v>
      </c>
      <c r="R91">
        <v>5.7075007073161908E-3</v>
      </c>
      <c r="S91">
        <v>0.96045852012326549</v>
      </c>
    </row>
    <row r="92" spans="12:19" x14ac:dyDescent="0.25">
      <c r="L92" t="s">
        <v>175</v>
      </c>
      <c r="M92">
        <v>109565244.4955</v>
      </c>
      <c r="N92">
        <v>4.6520640687901602E-3</v>
      </c>
      <c r="O92">
        <v>131082791.7441</v>
      </c>
      <c r="P92">
        <v>4.543966995924003E-3</v>
      </c>
      <c r="Q92">
        <v>127335758.51549999</v>
      </c>
      <c r="R92">
        <v>4.9625431537880212E-3</v>
      </c>
      <c r="S92">
        <v>0.97141475872809468</v>
      </c>
    </row>
    <row r="96" spans="12:19" x14ac:dyDescent="0.25">
      <c r="L96" t="s">
        <v>176</v>
      </c>
      <c r="M96">
        <v>73987908.996590003</v>
      </c>
      <c r="N96">
        <v>3.1414751507453558E-3</v>
      </c>
      <c r="O96">
        <v>71757258.583440006</v>
      </c>
      <c r="P96">
        <v>2.4874555262576008E-3</v>
      </c>
      <c r="Q96">
        <v>71115881.953820005</v>
      </c>
      <c r="R96">
        <v>2.7715359552561805E-3</v>
      </c>
      <c r="S96">
        <v>0.99106185712384476</v>
      </c>
    </row>
    <row r="99" spans="12:19" x14ac:dyDescent="0.25">
      <c r="L99" t="s">
        <v>177</v>
      </c>
      <c r="M99">
        <v>1479669040.319</v>
      </c>
      <c r="N99">
        <v>6.2825718208952247E-2</v>
      </c>
      <c r="O99">
        <v>1404995310.3640001</v>
      </c>
      <c r="P99">
        <v>4.8703969718507094E-2</v>
      </c>
      <c r="Q99">
        <v>1380222390.8959999</v>
      </c>
      <c r="R99">
        <v>5.3790178473803428E-2</v>
      </c>
      <c r="S99">
        <v>0.98236796999586984</v>
      </c>
    </row>
    <row r="101" spans="12:19" x14ac:dyDescent="0.25">
      <c r="L101" t="s">
        <v>178</v>
      </c>
      <c r="M101">
        <v>122680305.50740001</v>
      </c>
      <c r="N101">
        <v>5.2089204366501029E-3</v>
      </c>
      <c r="O101">
        <v>132988766.30779999</v>
      </c>
      <c r="P101">
        <v>4.6100373427429113E-3</v>
      </c>
      <c r="Q101">
        <v>129141779.7069</v>
      </c>
      <c r="R101">
        <v>5.0329276098392038E-3</v>
      </c>
      <c r="S101">
        <v>0.97107284541615935</v>
      </c>
    </row>
    <row r="105" spans="12:19" x14ac:dyDescent="0.25">
      <c r="L105" t="s">
        <v>179</v>
      </c>
      <c r="M105">
        <v>34530293.332050003</v>
      </c>
      <c r="N105">
        <v>1.4661322359519936E-3</v>
      </c>
      <c r="O105">
        <v>37672684.898010001</v>
      </c>
      <c r="P105">
        <v>1.3059184546403816E-3</v>
      </c>
      <c r="Q105">
        <v>37525178.479209997</v>
      </c>
      <c r="R105">
        <v>1.4624353734384002E-3</v>
      </c>
      <c r="S105">
        <v>0.99608452598482577</v>
      </c>
    </row>
    <row r="109" spans="12:19" x14ac:dyDescent="0.25">
      <c r="L109" t="s">
        <v>180</v>
      </c>
      <c r="M109">
        <v>730541.11882590002</v>
      </c>
      <c r="N109">
        <v>3.1018267748248533E-5</v>
      </c>
      <c r="O109">
        <v>846742.78543509997</v>
      </c>
      <c r="P109">
        <v>2.9352222514188495E-5</v>
      </c>
      <c r="Q109">
        <v>830242.57096110005</v>
      </c>
      <c r="R109">
        <v>3.2356304580420353E-5</v>
      </c>
      <c r="S109">
        <v>0.98051330964039896</v>
      </c>
    </row>
    <row r="111" spans="12:19" x14ac:dyDescent="0.25">
      <c r="L111" t="s">
        <v>181</v>
      </c>
      <c r="M111">
        <v>14574072.66096</v>
      </c>
      <c r="N111">
        <v>6.1880498760511263E-4</v>
      </c>
      <c r="O111">
        <v>16457019.232009999</v>
      </c>
      <c r="P111">
        <v>5.7048031436136891E-4</v>
      </c>
      <c r="Q111">
        <v>15802285.479830001</v>
      </c>
      <c r="R111">
        <v>6.1584840375053474E-4</v>
      </c>
      <c r="S111">
        <v>0.96021553217204136</v>
      </c>
    </row>
    <row r="113" spans="12:19" x14ac:dyDescent="0.25">
      <c r="L113" t="s">
        <v>182</v>
      </c>
      <c r="M113">
        <v>9999506.7954309992</v>
      </c>
      <c r="N113">
        <v>4.2457210297703636E-4</v>
      </c>
      <c r="O113">
        <v>12316595.13931</v>
      </c>
      <c r="P113">
        <v>4.2695308110648068E-4</v>
      </c>
      <c r="Q113">
        <v>11899503.30345</v>
      </c>
      <c r="R113">
        <v>4.6374874850905009E-4</v>
      </c>
      <c r="S113">
        <v>0.96613578418853774</v>
      </c>
    </row>
    <row r="114" spans="12:19" x14ac:dyDescent="0.25">
      <c r="L114" t="s">
        <v>183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</row>
    <row r="115" spans="12:19" x14ac:dyDescent="0.25">
      <c r="L115" t="s">
        <v>184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</row>
    <row r="116" spans="12:19" x14ac:dyDescent="0.25">
      <c r="L116" t="s">
        <v>185</v>
      </c>
      <c r="M116">
        <v>374194228.98409998</v>
      </c>
      <c r="N116">
        <v>1.5888026676899949E-2</v>
      </c>
      <c r="O116">
        <v>994071229.17449999</v>
      </c>
      <c r="P116">
        <v>3.4459342808205368E-2</v>
      </c>
      <c r="Q116">
        <v>673417989.60300004</v>
      </c>
      <c r="R116">
        <v>2.6244519786916502E-2</v>
      </c>
      <c r="S116">
        <v>0.67743434256941737</v>
      </c>
    </row>
    <row r="117" spans="12:19" x14ac:dyDescent="0.25">
      <c r="L117" t="s">
        <v>186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workbookViewId="0">
      <selection activeCell="C2" sqref="C2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198</v>
      </c>
      <c r="B2">
        <v>340299845.54041189</v>
      </c>
      <c r="C2">
        <v>486081082.22744286</v>
      </c>
      <c r="D2">
        <v>467987773.72451019</v>
      </c>
    </row>
    <row r="3" spans="1:4" x14ac:dyDescent="0.25">
      <c r="A3" t="s">
        <v>199</v>
      </c>
      <c r="B3">
        <v>567192543.41504192</v>
      </c>
      <c r="C3">
        <v>821324178.36992908</v>
      </c>
      <c r="D3">
        <v>750526556.02110314</v>
      </c>
    </row>
    <row r="4" spans="1:4" x14ac:dyDescent="0.25">
      <c r="A4" t="s">
        <v>200</v>
      </c>
      <c r="B4">
        <v>363299537.30767721</v>
      </c>
      <c r="C4">
        <v>519436528.07341212</v>
      </c>
      <c r="D4">
        <v>499398859.62662786</v>
      </c>
    </row>
    <row r="5" spans="1:4" x14ac:dyDescent="0.25">
      <c r="A5" t="s">
        <v>201</v>
      </c>
      <c r="B5">
        <v>459393418.63061309</v>
      </c>
      <c r="C5">
        <v>672934457.29696405</v>
      </c>
      <c r="D5">
        <v>619901161.58050108</v>
      </c>
    </row>
    <row r="6" spans="1:4" x14ac:dyDescent="0.25">
      <c r="A6" t="s">
        <v>202</v>
      </c>
      <c r="B6">
        <v>496550913.0203594</v>
      </c>
      <c r="C6">
        <v>774959593.13426065</v>
      </c>
      <c r="D6">
        <v>707676896.25561035</v>
      </c>
    </row>
    <row r="7" spans="1:4" x14ac:dyDescent="0.25">
      <c r="A7" t="s">
        <v>203</v>
      </c>
      <c r="B7">
        <v>785446816.83214819</v>
      </c>
      <c r="C7">
        <v>1214261484.588995</v>
      </c>
      <c r="D7">
        <v>1104878890.3709469</v>
      </c>
    </row>
    <row r="8" spans="1:4" x14ac:dyDescent="0.25">
      <c r="A8" t="s">
        <v>204</v>
      </c>
      <c r="B8">
        <v>588075394.40481305</v>
      </c>
      <c r="C8">
        <v>928484812.57642949</v>
      </c>
      <c r="D8">
        <v>866692396.41780365</v>
      </c>
    </row>
    <row r="9" spans="1:4" x14ac:dyDescent="0.25">
      <c r="A9" t="s">
        <v>205</v>
      </c>
      <c r="B9">
        <v>415905205.59734184</v>
      </c>
      <c r="C9">
        <v>558769769.1524775</v>
      </c>
      <c r="D9">
        <v>529791735.63154984</v>
      </c>
    </row>
    <row r="10" spans="1:4" x14ac:dyDescent="0.25">
      <c r="A10" t="s">
        <v>206</v>
      </c>
      <c r="B10">
        <v>453268093.91806114</v>
      </c>
      <c r="C10">
        <v>644421391.93020296</v>
      </c>
      <c r="D10">
        <v>624206143.6712153</v>
      </c>
    </row>
    <row r="11" spans="1:4" x14ac:dyDescent="0.25">
      <c r="A11" t="s">
        <v>207</v>
      </c>
      <c r="B11">
        <v>337995539.90587556</v>
      </c>
      <c r="C11">
        <v>461046645.18926483</v>
      </c>
      <c r="D11">
        <v>434828497.97518903</v>
      </c>
    </row>
    <row r="12" spans="1:4" x14ac:dyDescent="0.25">
      <c r="A12" t="s">
        <v>208</v>
      </c>
      <c r="B12">
        <v>570732434.54511249</v>
      </c>
      <c r="C12">
        <v>936532677.13873148</v>
      </c>
      <c r="D12">
        <v>875510263.38326705</v>
      </c>
    </row>
    <row r="13" spans="1:4" x14ac:dyDescent="0.25">
      <c r="A13" t="s">
        <v>209</v>
      </c>
      <c r="B13">
        <v>677193994.42113185</v>
      </c>
      <c r="C13">
        <v>943084088.23356628</v>
      </c>
      <c r="D13">
        <v>879457835.24858487</v>
      </c>
    </row>
    <row r="14" spans="1:4" x14ac:dyDescent="0.25">
      <c r="A14" t="s">
        <v>210</v>
      </c>
      <c r="B14">
        <v>442487657.54527354</v>
      </c>
      <c r="C14">
        <v>608382645.51420987</v>
      </c>
      <c r="D14">
        <v>568882583.70646143</v>
      </c>
    </row>
    <row r="15" spans="1:4" x14ac:dyDescent="0.25">
      <c r="A15" t="s">
        <v>211</v>
      </c>
      <c r="B15">
        <v>474348542.5152725</v>
      </c>
      <c r="C15">
        <v>596419721.70703626</v>
      </c>
      <c r="D15">
        <v>584821556.83772802</v>
      </c>
    </row>
    <row r="16" spans="1:4" x14ac:dyDescent="0.25">
      <c r="A16" t="s">
        <v>212</v>
      </c>
      <c r="B16">
        <v>620360569.31870306</v>
      </c>
      <c r="C16">
        <v>931793312.92344034</v>
      </c>
      <c r="D16">
        <v>872546344.13663507</v>
      </c>
    </row>
    <row r="17" spans="1:4" x14ac:dyDescent="0.25">
      <c r="A17" t="s">
        <v>213</v>
      </c>
      <c r="B17">
        <v>121524487.54298256</v>
      </c>
      <c r="C17">
        <v>183879501.10424149</v>
      </c>
      <c r="D17">
        <v>161812944.33053032</v>
      </c>
    </row>
    <row r="18" spans="1:4" x14ac:dyDescent="0.25">
      <c r="A18" t="s">
        <v>214</v>
      </c>
      <c r="B18">
        <v>146341694.57126576</v>
      </c>
      <c r="C18">
        <v>232851321.9189353</v>
      </c>
      <c r="D18">
        <v>207025392.93370655</v>
      </c>
    </row>
    <row r="19" spans="1:4" x14ac:dyDescent="0.25">
      <c r="A19" t="s">
        <v>215</v>
      </c>
      <c r="B19">
        <v>196254770.629428</v>
      </c>
      <c r="C19">
        <v>370960597.27429926</v>
      </c>
      <c r="D19">
        <v>340920908.71647161</v>
      </c>
    </row>
    <row r="20" spans="1:4" x14ac:dyDescent="0.25">
      <c r="A20" t="s">
        <v>216</v>
      </c>
      <c r="B20">
        <v>684321044.69979036</v>
      </c>
      <c r="C20">
        <v>968876502.4864372</v>
      </c>
      <c r="D20">
        <v>927370862.88625205</v>
      </c>
    </row>
    <row r="21" spans="1:4" x14ac:dyDescent="0.25">
      <c r="A21" t="s">
        <v>340</v>
      </c>
      <c r="B21">
        <v>343345719.57131076</v>
      </c>
      <c r="C21">
        <v>447201958.405523</v>
      </c>
      <c r="D21">
        <v>432792943.15447211</v>
      </c>
    </row>
    <row r="22" spans="1:4" x14ac:dyDescent="0.25">
      <c r="A22" t="s">
        <v>217</v>
      </c>
      <c r="B22">
        <v>682921124.18271494</v>
      </c>
      <c r="C22">
        <v>932046804.6401242</v>
      </c>
      <c r="D22">
        <v>896433251.59055197</v>
      </c>
    </row>
    <row r="23" spans="1:4" x14ac:dyDescent="0.25">
      <c r="A23" t="s">
        <v>218</v>
      </c>
      <c r="B23">
        <v>443950988.02882993</v>
      </c>
      <c r="C23">
        <v>714304909.91039503</v>
      </c>
      <c r="D23">
        <v>655654212.1322453</v>
      </c>
    </row>
    <row r="24" spans="1:4" x14ac:dyDescent="0.25">
      <c r="A24" t="s">
        <v>219</v>
      </c>
      <c r="B24">
        <v>165588742.60134542</v>
      </c>
      <c r="C24">
        <v>230375716.67810395</v>
      </c>
      <c r="D24">
        <v>207456119.87481973</v>
      </c>
    </row>
    <row r="25" spans="1:4" x14ac:dyDescent="0.25">
      <c r="A25" t="s">
        <v>220</v>
      </c>
      <c r="B25">
        <v>177024830.33552581</v>
      </c>
      <c r="C25">
        <v>225784352.88367683</v>
      </c>
      <c r="D25">
        <v>208773685.7571978</v>
      </c>
    </row>
    <row r="26" spans="1:4" x14ac:dyDescent="0.25">
      <c r="A26" t="s">
        <v>221</v>
      </c>
      <c r="B26">
        <v>258626531.07965931</v>
      </c>
      <c r="C26">
        <v>490595638.47093958</v>
      </c>
      <c r="D26">
        <v>428500431.67649436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C12" sqref="C12"/>
    </sheetView>
  </sheetViews>
  <sheetFormatPr baseColWidth="10" defaultRowHeight="15" x14ac:dyDescent="0.25"/>
  <cols>
    <col min="1" max="1" width="11.5703125" bestFit="1" customWidth="1"/>
    <col min="2" max="4" width="12" bestFit="1" customWidth="1"/>
  </cols>
  <sheetData>
    <row r="1" spans="1:4" x14ac:dyDescent="0.25">
      <c r="A1" t="s">
        <v>24</v>
      </c>
      <c r="B1" t="s">
        <v>0</v>
      </c>
      <c r="C1" t="s">
        <v>1</v>
      </c>
      <c r="D1" t="s">
        <v>2</v>
      </c>
    </row>
    <row r="2" spans="1:4" x14ac:dyDescent="0.25">
      <c r="A2">
        <v>1</v>
      </c>
      <c r="B2">
        <v>18395851106.437717</v>
      </c>
      <c r="C2">
        <v>20109578293.229816</v>
      </c>
      <c r="D2">
        <v>17986370449.133492</v>
      </c>
    </row>
    <row r="3" spans="1:4" x14ac:dyDescent="0.25">
      <c r="A3">
        <v>2</v>
      </c>
      <c r="B3">
        <v>3436195</v>
      </c>
      <c r="C3">
        <v>3387570</v>
      </c>
      <c r="D3">
        <v>3189538</v>
      </c>
    </row>
    <row r="4" spans="1:4" x14ac:dyDescent="0.25">
      <c r="A4">
        <v>3</v>
      </c>
      <c r="B4">
        <v>291848537.12862182</v>
      </c>
      <c r="C4">
        <v>359065597.57923758</v>
      </c>
      <c r="D4">
        <v>336923517.44678408</v>
      </c>
    </row>
    <row r="5" spans="1:4" x14ac:dyDescent="0.25">
      <c r="A5">
        <v>4</v>
      </c>
      <c r="B5">
        <v>8884427347.3647499</v>
      </c>
      <c r="C5">
        <v>12324933309.87817</v>
      </c>
      <c r="D5">
        <v>10583258020.159779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B3" sqref="B3"/>
    </sheetView>
  </sheetViews>
  <sheetFormatPr baseColWidth="10" defaultRowHeight="15" x14ac:dyDescent="0.25"/>
  <cols>
    <col min="1" max="1" width="25.140625" bestFit="1" customWidth="1"/>
    <col min="2" max="3" width="12" bestFit="1" customWidth="1"/>
    <col min="4" max="4" width="11" bestFit="1" customWidth="1"/>
  </cols>
  <sheetData>
    <row r="1" spans="1:4" x14ac:dyDescent="0.25">
      <c r="A1" t="s">
        <v>66</v>
      </c>
      <c r="B1" t="s">
        <v>0</v>
      </c>
      <c r="C1" t="s">
        <v>1</v>
      </c>
      <c r="D1" t="s">
        <v>2</v>
      </c>
    </row>
    <row r="2" spans="1:4" x14ac:dyDescent="0.25">
      <c r="A2" t="s">
        <v>21</v>
      </c>
      <c r="B2">
        <v>8351275319.8000107</v>
      </c>
      <c r="C2">
        <v>11159627199.912914</v>
      </c>
      <c r="D2">
        <v>9712542642.2577286</v>
      </c>
    </row>
    <row r="3" spans="1:4" x14ac:dyDescent="0.25">
      <c r="A3" t="s">
        <v>22</v>
      </c>
      <c r="B3">
        <v>9085967134.646843</v>
      </c>
      <c r="C3">
        <v>10664275110.47732</v>
      </c>
      <c r="D3">
        <v>9462674614.5792828</v>
      </c>
    </row>
    <row r="4" spans="1:4" x14ac:dyDescent="0.25">
      <c r="A4" t="s">
        <v>23</v>
      </c>
      <c r="B4">
        <v>10138320731.484245</v>
      </c>
      <c r="C4">
        <v>10973062460.29706</v>
      </c>
      <c r="D4">
        <v>9734524267.9029312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workbookViewId="0">
      <selection activeCell="A5" sqref="A5"/>
    </sheetView>
  </sheetViews>
  <sheetFormatPr baseColWidth="10" defaultRowHeight="15" x14ac:dyDescent="0.25"/>
  <cols>
    <col min="1" max="1" width="48.28515625" bestFit="1" customWidth="1"/>
    <col min="2" max="4" width="12" bestFit="1" customWidth="1"/>
  </cols>
  <sheetData>
    <row r="1" spans="1:4" x14ac:dyDescent="0.25">
      <c r="A1" t="s">
        <v>18</v>
      </c>
      <c r="B1" t="s">
        <v>0</v>
      </c>
      <c r="C1" t="s">
        <v>1</v>
      </c>
      <c r="D1" t="s">
        <v>2</v>
      </c>
    </row>
    <row r="2" spans="1:4" x14ac:dyDescent="0.25">
      <c r="A2" t="s">
        <v>333</v>
      </c>
      <c r="B2">
        <v>11192597.209945403</v>
      </c>
      <c r="C2">
        <v>981941534.51016641</v>
      </c>
      <c r="D2">
        <v>840361866.55713892</v>
      </c>
    </row>
    <row r="3" spans="1:4" x14ac:dyDescent="0.25">
      <c r="A3" t="s">
        <v>334</v>
      </c>
      <c r="B3">
        <v>1599628776.8267241</v>
      </c>
      <c r="C3">
        <v>3171762140.4138794</v>
      </c>
      <c r="D3">
        <v>2166687929.0272017</v>
      </c>
    </row>
    <row r="4" spans="1:4" x14ac:dyDescent="0.25">
      <c r="A4" t="s">
        <v>335</v>
      </c>
      <c r="B4">
        <v>370711607.81201428</v>
      </c>
      <c r="C4">
        <v>569235669.39168823</v>
      </c>
      <c r="D4">
        <v>421600339.38201714</v>
      </c>
    </row>
    <row r="5" spans="1:4" x14ac:dyDescent="0.25">
      <c r="A5" t="s">
        <v>336</v>
      </c>
      <c r="B5">
        <v>24789648412.139973</v>
      </c>
      <c r="C5">
        <v>25457052304.083626</v>
      </c>
      <c r="D5">
        <v>23877712089.848</v>
      </c>
    </row>
    <row r="6" spans="1:4" x14ac:dyDescent="0.25">
      <c r="A6" t="s">
        <v>65</v>
      </c>
      <c r="B6">
        <v>804381791.94231486</v>
      </c>
      <c r="C6">
        <v>2616973122.2878094</v>
      </c>
      <c r="D6">
        <v>1603379299.9256072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6"/>
  <sheetViews>
    <sheetView workbookViewId="0">
      <selection activeCell="D10" sqref="D10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198</v>
      </c>
      <c r="B2">
        <v>600323039.51784432</v>
      </c>
      <c r="C2">
        <v>798552636.22946489</v>
      </c>
      <c r="D2">
        <v>729715061.22800004</v>
      </c>
    </row>
    <row r="3" spans="1:4" x14ac:dyDescent="0.25">
      <c r="A3" t="s">
        <v>199</v>
      </c>
      <c r="B3">
        <v>1104579288.0469918</v>
      </c>
      <c r="C3">
        <v>1285030583.5858378</v>
      </c>
      <c r="D3">
        <v>1078912028.3150239</v>
      </c>
    </row>
    <row r="4" spans="1:4" x14ac:dyDescent="0.25">
      <c r="A4" t="s">
        <v>200</v>
      </c>
      <c r="B4">
        <v>702135838.64740002</v>
      </c>
      <c r="C4">
        <v>1163543372.3688264</v>
      </c>
      <c r="D4">
        <v>940680602.34533846</v>
      </c>
    </row>
    <row r="5" spans="1:4" x14ac:dyDescent="0.25">
      <c r="A5" t="s">
        <v>201</v>
      </c>
      <c r="B5">
        <v>692036387.51501632</v>
      </c>
      <c r="C5">
        <v>1032814060.5402098</v>
      </c>
      <c r="D5">
        <v>868684303.94917464</v>
      </c>
    </row>
    <row r="6" spans="1:4" x14ac:dyDescent="0.25">
      <c r="A6" t="s">
        <v>202</v>
      </c>
      <c r="B6">
        <v>870330388.3664937</v>
      </c>
      <c r="C6">
        <v>1346053169.7205832</v>
      </c>
      <c r="D6">
        <v>1118651343.2880468</v>
      </c>
    </row>
    <row r="7" spans="1:4" x14ac:dyDescent="0.25">
      <c r="A7" t="s">
        <v>203</v>
      </c>
      <c r="B7">
        <v>1473349111.912096</v>
      </c>
      <c r="C7">
        <v>2126715675.9968157</v>
      </c>
      <c r="D7">
        <v>1802651555.5821209</v>
      </c>
    </row>
    <row r="8" spans="1:4" x14ac:dyDescent="0.25">
      <c r="A8" t="s">
        <v>204</v>
      </c>
      <c r="B8">
        <v>1274633844.0178292</v>
      </c>
      <c r="C8">
        <v>1756108353.9013562</v>
      </c>
      <c r="D8">
        <v>1552117357.2233176</v>
      </c>
    </row>
    <row r="9" spans="1:4" x14ac:dyDescent="0.25">
      <c r="A9" t="s">
        <v>205</v>
      </c>
      <c r="B9">
        <v>696590230.15856838</v>
      </c>
      <c r="C9">
        <v>963585906.72366464</v>
      </c>
      <c r="D9">
        <v>854961633.03881121</v>
      </c>
    </row>
    <row r="10" spans="1:4" x14ac:dyDescent="0.25">
      <c r="A10" t="s">
        <v>206</v>
      </c>
      <c r="B10">
        <v>880041700.20643544</v>
      </c>
      <c r="C10">
        <v>1220744146.7891867</v>
      </c>
      <c r="D10">
        <v>1081371199.0724146</v>
      </c>
    </row>
    <row r="11" spans="1:4" x14ac:dyDescent="0.25">
      <c r="A11" t="s">
        <v>207</v>
      </c>
      <c r="B11">
        <v>519203713.97397256</v>
      </c>
      <c r="C11">
        <v>639850766.26506615</v>
      </c>
      <c r="D11">
        <v>556752944.82500398</v>
      </c>
    </row>
    <row r="12" spans="1:4" x14ac:dyDescent="0.25">
      <c r="A12" t="s">
        <v>208</v>
      </c>
      <c r="B12">
        <v>982922256.47131848</v>
      </c>
      <c r="C12">
        <v>1420361278.1357048</v>
      </c>
      <c r="D12">
        <v>1248598942.5517082</v>
      </c>
    </row>
    <row r="13" spans="1:4" x14ac:dyDescent="0.25">
      <c r="A13" t="s">
        <v>209</v>
      </c>
      <c r="B13">
        <v>1220952779.8727977</v>
      </c>
      <c r="C13">
        <v>1725696797.2857506</v>
      </c>
      <c r="D13">
        <v>1523055063.3301606</v>
      </c>
    </row>
    <row r="14" spans="1:4" x14ac:dyDescent="0.25">
      <c r="A14" t="s">
        <v>210</v>
      </c>
      <c r="B14">
        <v>715674750.11615348</v>
      </c>
      <c r="C14">
        <v>916574455.68948412</v>
      </c>
      <c r="D14">
        <v>788100282.06813025</v>
      </c>
    </row>
    <row r="15" spans="1:4" x14ac:dyDescent="0.25">
      <c r="A15" t="s">
        <v>211</v>
      </c>
      <c r="B15">
        <v>8964370125.734045</v>
      </c>
      <c r="C15">
        <v>7639240195.3592443</v>
      </c>
      <c r="D15">
        <v>7062036353.6874714</v>
      </c>
    </row>
    <row r="16" spans="1:4" x14ac:dyDescent="0.25">
      <c r="A16" t="s">
        <v>212</v>
      </c>
      <c r="B16">
        <v>1210732987.6460831</v>
      </c>
      <c r="C16">
        <v>1490502002.597682</v>
      </c>
      <c r="D16">
        <v>1328432400.0074472</v>
      </c>
    </row>
    <row r="17" spans="1:4" x14ac:dyDescent="0.25">
      <c r="A17" t="s">
        <v>213</v>
      </c>
      <c r="B17">
        <v>199002187.58841595</v>
      </c>
      <c r="C17">
        <v>229112406.11762747</v>
      </c>
      <c r="D17">
        <v>190212997.98696169</v>
      </c>
    </row>
    <row r="18" spans="1:4" x14ac:dyDescent="0.25">
      <c r="A18" t="s">
        <v>214</v>
      </c>
      <c r="B18">
        <v>207819407.87268302</v>
      </c>
      <c r="C18">
        <v>343677229.58710241</v>
      </c>
      <c r="D18">
        <v>284685295.80352032</v>
      </c>
    </row>
    <row r="19" spans="1:4" x14ac:dyDescent="0.25">
      <c r="A19" t="s">
        <v>215</v>
      </c>
      <c r="B19">
        <v>382513585.68954194</v>
      </c>
      <c r="C19">
        <v>532261493.06624413</v>
      </c>
      <c r="D19">
        <v>461270739.6946736</v>
      </c>
    </row>
    <row r="20" spans="1:4" x14ac:dyDescent="0.25">
      <c r="A20" t="s">
        <v>216</v>
      </c>
      <c r="B20">
        <v>1348270339.114692</v>
      </c>
      <c r="C20">
        <v>1651075025.4253616</v>
      </c>
      <c r="D20">
        <v>1445846657.8737082</v>
      </c>
    </row>
    <row r="21" spans="1:4" x14ac:dyDescent="0.25">
      <c r="A21" t="s">
        <v>340</v>
      </c>
      <c r="B21">
        <v>436400913.70847458</v>
      </c>
      <c r="C21">
        <v>497689972.73443532</v>
      </c>
      <c r="D21">
        <v>478847364.44882077</v>
      </c>
    </row>
    <row r="22" spans="1:4" x14ac:dyDescent="0.25">
      <c r="A22" t="s">
        <v>217</v>
      </c>
      <c r="B22">
        <v>1251729743.1163251</v>
      </c>
      <c r="C22">
        <v>1611608238.084013</v>
      </c>
      <c r="D22">
        <v>1429939385.09971</v>
      </c>
    </row>
    <row r="23" spans="1:4" x14ac:dyDescent="0.25">
      <c r="A23" t="s">
        <v>218</v>
      </c>
      <c r="B23">
        <v>822515803.32037199</v>
      </c>
      <c r="C23">
        <v>1093298561.4453332</v>
      </c>
      <c r="D23">
        <v>956087243.4626137</v>
      </c>
    </row>
    <row r="24" spans="1:4" x14ac:dyDescent="0.25">
      <c r="A24" t="s">
        <v>219</v>
      </c>
      <c r="B24">
        <v>256923647.01762617</v>
      </c>
      <c r="C24">
        <v>343251925.08021533</v>
      </c>
      <c r="D24">
        <v>302636779.2049166</v>
      </c>
    </row>
    <row r="25" spans="1:4" x14ac:dyDescent="0.25">
      <c r="A25" t="s">
        <v>220</v>
      </c>
      <c r="B25">
        <v>254414623.15871578</v>
      </c>
      <c r="C25">
        <v>299548693.94800061</v>
      </c>
      <c r="D25">
        <v>254448471.08978623</v>
      </c>
    </row>
    <row r="26" spans="1:4" x14ac:dyDescent="0.25">
      <c r="A26" t="s">
        <v>221</v>
      </c>
      <c r="B26">
        <v>508096493.14118516</v>
      </c>
      <c r="C26">
        <v>670067824.01003301</v>
      </c>
      <c r="D26">
        <v>571045519.56325734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23.140625" bestFit="1" customWidth="1"/>
    <col min="2" max="4" width="12" bestFit="1" customWidth="1"/>
  </cols>
  <sheetData>
    <row r="1" spans="1:4" x14ac:dyDescent="0.25">
      <c r="A1" t="s">
        <v>67</v>
      </c>
      <c r="B1" t="s">
        <v>0</v>
      </c>
      <c r="C1" t="s">
        <v>1</v>
      </c>
      <c r="D1" t="s">
        <v>2</v>
      </c>
    </row>
    <row r="2" spans="1:4" x14ac:dyDescent="0.25">
      <c r="A2" t="s">
        <v>337</v>
      </c>
      <c r="B2">
        <v>15518656552.664688</v>
      </c>
      <c r="C2">
        <v>11101418955.114223</v>
      </c>
      <c r="D2">
        <v>10312813830.916904</v>
      </c>
    </row>
    <row r="3" spans="1:4" x14ac:dyDescent="0.25">
      <c r="A3" t="s">
        <v>338</v>
      </c>
      <c r="B3">
        <v>1244456193.1056828</v>
      </c>
      <c r="C3">
        <v>5800736123.7439833</v>
      </c>
      <c r="D3">
        <v>3743079446.1827226</v>
      </c>
    </row>
    <row r="4" spans="1:4" x14ac:dyDescent="0.25">
      <c r="A4" t="s">
        <v>68</v>
      </c>
      <c r="B4">
        <v>10812450440.160654</v>
      </c>
      <c r="C4">
        <v>15894809691.828987</v>
      </c>
      <c r="D4">
        <v>14853848247.640444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Nacional</vt:lpstr>
      <vt:lpstr>Total_gp</vt:lpstr>
      <vt:lpstr>lineamiento</vt:lpstr>
      <vt:lpstr>regional</vt:lpstr>
      <vt:lpstr>derecho</vt:lpstr>
      <vt:lpstr>ciclo</vt:lpstr>
      <vt:lpstr>fuente</vt:lpstr>
      <vt:lpstr>departamento</vt:lpstr>
      <vt:lpstr>nivel_gob</vt:lpstr>
      <vt:lpstr>programa</vt:lpstr>
      <vt:lpstr>objetivo4</vt:lpstr>
      <vt:lpstr>funcion</vt:lpstr>
      <vt:lpstr>categoria</vt:lpstr>
      <vt:lpstr>categoriaPP</vt:lpstr>
      <vt:lpstr>gpnna_meta</vt:lpstr>
      <vt:lpstr>Nacional!Área_de_impresión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Chagua Ambrosio, Vanessa</dc:creator>
  <cp:lastModifiedBy>Chagua Ambrosio, Vanessa</cp:lastModifiedBy>
  <dcterms:created xsi:type="dcterms:W3CDTF">2020-08-25T05:03:12Z</dcterms:created>
  <dcterms:modified xsi:type="dcterms:W3CDTF">2024-06-14T21:29:23Z</dcterms:modified>
</cp:coreProperties>
</file>