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"/>
    </mc:Choice>
  </mc:AlternateContent>
  <xr:revisionPtr revIDLastSave="0" documentId="13_ncr:1_{5F17E946-A2B3-4C86-B1F6-E2CBD500EB92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derecho!$A$1:$D$4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programa!$B$1:$F$84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3" l="1"/>
  <c r="E175" i="3"/>
  <c r="C175" i="3"/>
  <c r="B4" i="19"/>
  <c r="C4" i="19"/>
  <c r="D4" i="19"/>
  <c r="B4" i="16"/>
  <c r="C4" i="16"/>
  <c r="D4" i="16"/>
  <c r="C17" i="18"/>
  <c r="D17" i="18"/>
  <c r="E17" i="18"/>
  <c r="A7" i="17"/>
  <c r="B7" i="17"/>
  <c r="C7" i="17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35" i="3"/>
  <c r="I135" i="3" s="1"/>
  <c r="E135" i="3"/>
  <c r="C135" i="3"/>
  <c r="A3" i="20"/>
  <c r="B54" i="3" s="1"/>
  <c r="A4" i="20"/>
  <c r="A5" i="20"/>
  <c r="A6" i="20"/>
  <c r="B57" i="3" s="1"/>
  <c r="A7" i="20"/>
  <c r="A8" i="20"/>
  <c r="A9" i="20"/>
  <c r="B60" i="3" s="1"/>
  <c r="A10" i="20"/>
  <c r="B61" i="3" s="1"/>
  <c r="A11" i="20"/>
  <c r="B62" i="3" s="1"/>
  <c r="A12" i="20"/>
  <c r="B63" i="3" s="1"/>
  <c r="A13" i="20"/>
  <c r="B64" i="3" s="1"/>
  <c r="A14" i="20"/>
  <c r="B65" i="3" s="1"/>
  <c r="A15" i="20"/>
  <c r="B66" i="3" s="1"/>
  <c r="A16" i="20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A25" i="20"/>
  <c r="A26" i="20"/>
  <c r="B77" i="3" s="1"/>
  <c r="A27" i="20"/>
  <c r="B78" i="3" s="1"/>
  <c r="A28" i="20"/>
  <c r="B79" i="3" s="1"/>
  <c r="A29" i="20"/>
  <c r="B80" i="3" s="1"/>
  <c r="A30" i="20"/>
  <c r="B81" i="3" s="1"/>
  <c r="A31" i="20"/>
  <c r="B82" i="3" s="1"/>
  <c r="A32" i="20"/>
  <c r="A33" i="20"/>
  <c r="B84" i="3" s="1"/>
  <c r="A34" i="20"/>
  <c r="A35" i="20"/>
  <c r="B86" i="3" s="1"/>
  <c r="A36" i="20"/>
  <c r="B87" i="3" s="1"/>
  <c r="A37" i="20"/>
  <c r="B88" i="3" s="1"/>
  <c r="A38" i="20"/>
  <c r="B89" i="3" s="1"/>
  <c r="A39" i="20"/>
  <c r="B90" i="3" s="1"/>
  <c r="A40" i="20"/>
  <c r="A41" i="20"/>
  <c r="A42" i="20"/>
  <c r="B93" i="3" s="1"/>
  <c r="A43" i="20"/>
  <c r="B94" i="3" s="1"/>
  <c r="A44" i="20"/>
  <c r="B95" i="3" s="1"/>
  <c r="A45" i="20"/>
  <c r="B96" i="3" s="1"/>
  <c r="A46" i="20"/>
  <c r="B97" i="3" s="1"/>
  <c r="A47" i="20"/>
  <c r="B98" i="3" s="1"/>
  <c r="A48" i="20"/>
  <c r="A49" i="20"/>
  <c r="A50" i="20"/>
  <c r="B101" i="3" s="1"/>
  <c r="A51" i="20"/>
  <c r="B102" i="3" s="1"/>
  <c r="A52" i="20"/>
  <c r="B103" i="3" s="1"/>
  <c r="A53" i="20"/>
  <c r="B104" i="3" s="1"/>
  <c r="A54" i="20"/>
  <c r="B105" i="3" s="1"/>
  <c r="A55" i="20"/>
  <c r="A56" i="20"/>
  <c r="A57" i="20"/>
  <c r="A58" i="20"/>
  <c r="B109" i="3" s="1"/>
  <c r="A59" i="20"/>
  <c r="B110" i="3" s="1"/>
  <c r="A60" i="20"/>
  <c r="B111" i="3" s="1"/>
  <c r="A61" i="20"/>
  <c r="B112" i="3" s="1"/>
  <c r="A62" i="20"/>
  <c r="B113" i="3" s="1"/>
  <c r="A63" i="20"/>
  <c r="B114" i="3" s="1"/>
  <c r="A64" i="20"/>
  <c r="A65" i="20"/>
  <c r="A66" i="20"/>
  <c r="B117" i="3" s="1"/>
  <c r="A67" i="20"/>
  <c r="B118" i="3" s="1"/>
  <c r="A68" i="20"/>
  <c r="B119" i="3" s="1"/>
  <c r="A69" i="20"/>
  <c r="B120" i="3" s="1"/>
  <c r="A70" i="20"/>
  <c r="B121" i="3" s="1"/>
  <c r="A71" i="20"/>
  <c r="B122" i="3" s="1"/>
  <c r="A72" i="20"/>
  <c r="A73" i="20"/>
  <c r="B124" i="3" s="1"/>
  <c r="A74" i="20"/>
  <c r="A75" i="20"/>
  <c r="B126" i="3" s="1"/>
  <c r="A76" i="20"/>
  <c r="A77" i="20"/>
  <c r="B128" i="3" s="1"/>
  <c r="A78" i="20"/>
  <c r="B129" i="3" s="1"/>
  <c r="A79" i="20"/>
  <c r="B130" i="3" s="1"/>
  <c r="A80" i="20"/>
  <c r="A81" i="20"/>
  <c r="B132" i="3" s="1"/>
  <c r="A82" i="20"/>
  <c r="B133" i="3" s="1"/>
  <c r="A83" i="20"/>
  <c r="B134" i="3" s="1"/>
  <c r="A84" i="20"/>
  <c r="B135" i="3" s="1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B123" i="3"/>
  <c r="G176" i="3"/>
  <c r="G173" i="3"/>
  <c r="E176" i="3"/>
  <c r="E173" i="3"/>
  <c r="B55" i="3"/>
  <c r="B56" i="3"/>
  <c r="B58" i="3"/>
  <c r="B59" i="3"/>
  <c r="B67" i="3"/>
  <c r="B75" i="3"/>
  <c r="B76" i="3"/>
  <c r="B83" i="3"/>
  <c r="B85" i="3"/>
  <c r="B91" i="3"/>
  <c r="B92" i="3"/>
  <c r="B99" i="3"/>
  <c r="B100" i="3"/>
  <c r="B106" i="3"/>
  <c r="B107" i="3"/>
  <c r="B108" i="3"/>
  <c r="B115" i="3"/>
  <c r="B116" i="3"/>
  <c r="B125" i="3"/>
  <c r="B127" i="3"/>
  <c r="B131" i="3"/>
  <c r="I134" i="3" l="1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6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H135" i="3" s="1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F135" i="3"/>
  <c r="D134" i="3"/>
  <c r="D135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G18" i="3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176" i="3"/>
  <c r="I238" i="3"/>
  <c r="I226" i="3"/>
  <c r="I174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<sst xmlns="http://schemas.openxmlformats.org/spreadsheetml/2006/main" count="678" uniqueCount="430">
  <si>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</si>
  <si>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</si>
  <si>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</si>
  <si>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</si>
  <si>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</si>
  <si>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</si>
  <si>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</si>
  <si>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</si>
  <si>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</si>
  <si>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</si>
  <si>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</si>
  <si>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</si>
  <si>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</si>
  <si>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</si>
  <si>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</si>
  <si>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</si>
  <si>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</si>
  <si>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</si>
  <si>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</si>
  <si>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</si>
  <si>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</si>
  <si>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</si>
  <si>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</si>
  <si>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</si>
  <si>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</si>
  <si>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</si>
  <si>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</si>
  <si>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</si>
  <si>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</si>
  <si>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</si>
  <si>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</si>
  <si>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</si>
  <si>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</si>
  <si>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</si>
  <si>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</si>
  <si>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</si>
  <si>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</si>
  <si>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</si>
  <si>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</si>
  <si>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</si>
  <si>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</si>
  <si>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</si>
  <si>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</si>
  <si>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</si>
  <si>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</si>
  <si>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</si>
  <si>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</si>
  <si>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</si>
  <si>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</si>
  <si>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</si>
  <si>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</si>
  <si>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</si>
  <si>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</si>
  <si>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</si>
  <si>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</si>
  <si>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</si>
  <si>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</si>
  <si>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</si>
  <si>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</si>
  <si>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</si>
  <si>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</si>
  <si>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</si>
  <si>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</si>
  <si>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</si>
  <si>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</si>
  <si>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</si>
  <si>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</si>
  <si>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</si>
  <si>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</si>
  <si>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</si>
  <si>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</si>
  <si>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</si>
  <si>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</si>
  <si>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</si>
  <si>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</si>
  <si>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</si>
  <si>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</si>
  <si>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</si>
  <si>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</si>
  <si>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</si>
  <si>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</si>
  <si>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</si>
  <si>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</si>
  <si>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</si>
  <si>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</si>
  <si>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</si>
  <si>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</si>
  <si>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</si>
  <si>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</si>
  <si>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</si>
  <si>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</si>
  <si>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</si>
  <si>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</si>
  <si>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</si>
  <si>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</si>
  <si>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</si>
  <si>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</si>
  <si>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</si>
  <si>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</si>
  <si>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</si>
  <si>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</si>
  <si>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</si>
  <si>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</si>
  <si>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</si>
  <si>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</si>
  <si>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</si>
  <si>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</si>
  <si>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</si>
  <si>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</si>
  <si>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</si>
  <si>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</si>
  <si>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</si>
  <si>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</si>
  <si>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</si>
  <si>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</si>
  <si>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</si>
  <si>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</si>
  <si>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</si>
  <si>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</si>
  <si>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</si>
  <si>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</si>
  <si>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</si>
  <si>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</si>
  <si>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</si>
  <si>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</si>
  <si>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</si>
  <si>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</si>
  <si>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</si>
  <si>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</si>
  <si>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</si>
  <si>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</si>
  <si>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</si>
  <si>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</si>
  <si>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</si>
  <si>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</si>
  <si>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</si>
  <si>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</si>
  <si>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</si>
  <si>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</si>
  <si>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</si>
  <si>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</si>
  <si>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</si>
  <si>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</si>
  <si>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</si>
  <si>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</si>
  <si>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</si>
  <si>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</si>
  <si>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</si>
  <si>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</si>
  <si>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</si>
  <si>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</si>
  <si>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</si>
  <si>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</si>
  <si>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</si>
  <si>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</si>
  <si>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</si>
  <si>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</si>
  <si>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</si>
  <si>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</si>
  <si>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</si>
  <si>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</si>
  <si>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</si>
  <si>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</si>
  <si>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</si>
  <si>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</si>
  <si>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</si>
  <si>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</si>
  <si>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</si>
  <si>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</si>
  <si>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</si>
  <si>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</si>
  <si>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</si>
  <si>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</si>
  <si>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</si>
  <si>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</si>
  <si>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</si>
  <si>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</si>
  <si>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</si>
  <si>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</si>
  <si>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</si>
  <si>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</si>
  <si>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</si>
  <si>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</si>
  <si>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</si>
  <si>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</si>
  <si>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</si>
  <si>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</si>
  <si>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</si>
  <si>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</si>
  <si>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</si>
  <si>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</si>
  <si>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</si>
  <si>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</si>
  <si>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</si>
  <si>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</si>
  <si>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</si>
  <si>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</si>
  <si>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</si>
  <si>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</si>
  <si>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</si>
  <si>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</si>
  <si>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</si>
  <si>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</si>
  <si>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</si>
  <si>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</si>
  <si>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</si>
  <si>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</si>
  <si>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</si>
  <si>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</si>
  <si>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</si>
  <si>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</si>
  <si>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</si>
  <si>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</si>
  <si>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</si>
  <si>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</si>
  <si>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</si>
  <si>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</si>
  <si>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</si>
  <si>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</si>
  <si>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</si>
  <si>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</si>
  <si>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</si>
  <si>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</si>
  <si>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</si>
  <si>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</si>
  <si>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</si>
  <si>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</si>
  <si>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</si>
  <si>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</si>
  <si>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</si>
  <si>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</si>
  <si>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</si>
  <si>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</si>
  <si>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</si>
  <si>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</si>
  <si>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</si>
  <si>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</si>
  <si>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</si>
  <si>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</si>
  <si>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</si>
  <si>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</si>
  <si>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</si>
  <si>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</si>
  <si>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</si>
  <si>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</si>
  <si>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</si>
  <si>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</si>
  <si>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</si>
  <si>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</si>
  <si>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</si>
  <si>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</si>
  <si>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</si>
  <si>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</si>
  <si>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</si>
  <si>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</si>
  <si>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</si>
  <si>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</si>
  <si>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</si>
  <si>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</si>
  <si>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</si>
  <si>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</si>
  <si>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</si>
  <si>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</si>
  <si>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</si>
  <si>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</si>
  <si>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</si>
  <si>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</si>
  <si>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</si>
  <si>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</si>
  <si>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</si>
  <si>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</si>
  <si>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</si>
  <si>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</si>
  <si>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</si>
  <si>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</si>
  <si>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</si>
  <si>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</si>
  <si>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</si>
  <si>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</si>
  <si>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</si>
  <si>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</si>
  <si>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</si>
  <si>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</si>
  <si>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</si>
  <si>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</si>
  <si>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</si>
  <si>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</si>
  <si>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</si>
  <si>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</si>
  <si>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</si>
  <si>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</si>
  <si>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</si>
  <si>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</si>
  <si>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</si>
  <si>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</si>
  <si>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</si>
  <si>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</si>
  <si>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</si>
  <si>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</si>
  <si>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</si>
  <si>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</si>
  <si>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</si>
  <si>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</si>
  <si>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</si>
  <si>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</si>
  <si>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</si>
  <si>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</si>
  <si>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</si>
  <si>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</si>
  <si>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</si>
  <si>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</si>
  <si>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</si>
  <si>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</si>
  <si>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</si>
  <si>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</si>
  <si>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</si>
  <si>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</si>
  <si>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</si>
  <si>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</si>
  <si>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</si>
  <si>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</si>
  <si>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</si>
  <si>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</si>
  <si>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</si>
  <si>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</si>
  <si>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</si>
  <si>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</si>
  <si>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</si>
  <si>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</si>
  <si>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</si>
  <si>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</si>
  <si>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</si>
  <si>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</si>
  <si>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</si>
  <si>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</si>
  <si>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</si>
  <si>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</si>
  <si>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</si>
  <si>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</si>
  <si>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</si>
  <si>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</si>
  <si>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</si>
  <si>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</si>
  <si>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</si>
  <si>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</si>
  <si>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</si>
  <si>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</si>
  <si>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</si>
  <si>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</si>
  <si>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</si>
  <si>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</si>
  <si>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</si>
  <si>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</si>
  <si>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</si>
  <si>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</si>
  <si>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</si>
  <si>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</si>
  <si>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</si>
  <si>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</si>
  <si>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</si>
  <si>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</si>
  <si>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</si>
  <si>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</si>
  <si>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</si>
  <si>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</si>
  <si>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</si>
  <si>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</si>
  <si>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</si>
  <si>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</si>
  <si>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</si>
  <si>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</si>
  <si>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</si>
  <si>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</si>
  <si>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</si>
  <si>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</si>
  <si>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</si>
  <si>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</si>
  <si>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</si>
  <si>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</si>
  <si>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</si>
  <si>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</si>
  <si>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</si>
  <si>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</si>
  <si>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</si>
  <si>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</si>
  <si>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</si>
  <si>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</si>
  <si>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</si>
  <si>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</si>
  <si>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</si>
  <si>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</si>
  <si>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</si>
  <si>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</si>
  <si>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</si>
  <si>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</si>
  <si>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0149</t>
  </si>
  <si>
    <t>MEJORA DEL DESEMPEÑO EN LAS CONTRATACIONES PUBLICAS</t>
  </si>
  <si>
    <t>0150</t>
  </si>
  <si>
    <t>INCREMENTO EN EL ACCESO DE LA POBLACION A LOS SERVICIOS EDUCATIVOS PUBLICOS DE LA EDUCACION BASICA</t>
  </si>
  <si>
    <t>1001</t>
  </si>
  <si>
    <t>PRODUCTOS ESPECIFICOS PARA DESARROLLO INFANTIL TEMPRANO</t>
  </si>
  <si>
    <t>1002</t>
  </si>
  <si>
    <t>PRODUCTOS ESPECIFICOS PARA REDUCCION DE LA VIOLENCIA CONTRA LA MUJER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</si>
  <si>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</si>
  <si>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</si>
  <si>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</si>
  <si>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</si>
  <si>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</si>
  <si>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</si>
  <si>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</si>
  <si>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</si>
  <si>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</si>
  <si>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</si>
  <si>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</si>
  <si>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</si>
  <si>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0151</t>
  </si>
  <si>
    <t>REDUCCION DE LA CORRUPCION EN EL USO DE LOS RECURSOS PUBLICOS</t>
  </si>
  <si>
    <t>Gasto público total 2023</t>
  </si>
  <si>
    <t>Gasto en niñas niños y adolescentes por clase de gasto 2023</t>
  </si>
  <si>
    <t>Gasto en niñas niños y adolescentes por función 2023</t>
  </si>
  <si>
    <t>Gasto en niñas niños y adolescentes en la categoría de gasto 2023</t>
  </si>
  <si>
    <t>Gasto en niñas niños y adolescentes por programa presupuestal 2023</t>
  </si>
  <si>
    <t>Gasto en niñas niños y adolescentes por fuente de financiamiento 2023</t>
  </si>
  <si>
    <t>Gasto en niñas niños y adolescentes por tipo de transacción 2023</t>
  </si>
  <si>
    <t>Gasto en niñas niños y adolescentes por ciclo de vida 2023</t>
  </si>
  <si>
    <t>Gasto en niñas niños y adolescentes por derecho 2023</t>
  </si>
  <si>
    <t>Gasto en niñas niños y adolescentes por nivel de gobierno 2023</t>
  </si>
  <si>
    <t>Gasto en niñas niños y adolescentes por departamento 2023</t>
  </si>
  <si>
    <t>Gasto en niñas niños y adolescentes por gobierno regional 2023</t>
  </si>
  <si>
    <t>Gasto en niñas niños y adolescentes por resultados del PNAIA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</si>
</sst>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4" tableType="queryTable" totalsRowShown="0">
  <autoFilter ref="B1:F84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4" tableType="queryTable" totalsRowShown="0">
  <autoFilter ref="A1:D4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zoomScale="80" zoomScaleNormal="80" workbookViewId="0"/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417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214790274052</v>
      </c>
      <c r="D6" s="22">
        <v>1</v>
      </c>
      <c r="E6" s="34">
        <f>Tabla_Consulta_desde_CALIDAD_GP_GPNNA[PIM_INF]</f>
        <v>249715938712</v>
      </c>
      <c r="F6" s="22">
        <v>1</v>
      </c>
      <c r="G6" s="34">
        <f>Tabla_Consulta_desde_CALIDAD_GP_GPNNA[DEV_INF]</f>
        <v>223731188544.45963</v>
      </c>
      <c r="H6" s="21">
        <v>1</v>
      </c>
      <c r="I6" s="21">
        <f>G6/E6</f>
        <v>0.89594276480081292</v>
      </c>
    </row>
    <row r="7" spans="2:9" ht="15" customHeight="1" x14ac:dyDescent="0.25">
      <c r="B7" s="5" t="s">
        <v>193</v>
      </c>
      <c r="C7" s="34">
        <f>Tabla_Consulta_desde_CALIDAD_GP_GPNNA_1[PIA_INF]</f>
        <v>23953258958</v>
      </c>
      <c r="D7" s="22">
        <f>C7/$C$6</f>
        <v>0.1115192904507445</v>
      </c>
      <c r="E7" s="34">
        <f>Tabla_Consulta_desde_CALIDAD_GP_GPNNA_1[PIM_INF]</f>
        <v>24070774785</v>
      </c>
      <c r="F7" s="22">
        <f>E7/$E$6</f>
        <v>9.6392624792609155E-2</v>
      </c>
      <c r="G7" s="34">
        <f>Tabla_Consulta_desde_CALIDAD_GP_GPNNA_1[DEV_INF]</f>
        <v>21679748218.620007</v>
      </c>
      <c r="H7" s="21">
        <f>G7/G6</f>
        <v>9.6900876268807862E-2</v>
      </c>
      <c r="I7" s="21">
        <f t="shared" ref="I7:I10" si="0">G7/E7</f>
        <v>0.90066682158191302</v>
      </c>
    </row>
    <row r="8" spans="2:9" ht="15" customHeight="1" x14ac:dyDescent="0.25">
      <c r="B8" s="5" t="s">
        <v>194</v>
      </c>
      <c r="C8" s="34">
        <f>Tabla_Consulta_desde_CALIDAD_GP_GPNNA_2[PIA_INF]</f>
        <v>2411604472</v>
      </c>
      <c r="D8" s="22">
        <f t="shared" ref="D8:D9" si="1">C8/$C$6</f>
        <v>1.122771728209704E-2</v>
      </c>
      <c r="E8" s="34">
        <f>Tabla_Consulta_desde_CALIDAD_GP_GPNNA_2[PIM_INF]</f>
        <v>1000260105</v>
      </c>
      <c r="F8" s="22">
        <f t="shared" ref="F8:F9" si="2">E8/$E$6</f>
        <v>4.0055917542116144E-3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14299766639</v>
      </c>
      <c r="D9" s="22">
        <f t="shared" si="1"/>
        <v>6.6575484863612006E-2</v>
      </c>
      <c r="E9" s="34">
        <f>Tabla_Consulta_desde_CALIDAD_GP_GPNNA_3[PIM_INF]</f>
        <v>14522206307</v>
      </c>
      <c r="F9" s="22">
        <f t="shared" si="2"/>
        <v>5.8154903455115904E-2</v>
      </c>
      <c r="G9" s="34">
        <f>Tabla_Consulta_desde_CALIDAD_GP_GPNNA_3[DEV_INF]</f>
        <v>14190092491.209999</v>
      </c>
      <c r="H9" s="21">
        <f>G9/G6</f>
        <v>6.3424740124643636E-2</v>
      </c>
      <c r="I9" s="21">
        <f t="shared" si="0"/>
        <v>0.97713062266372597</v>
      </c>
    </row>
    <row r="10" spans="2:9" ht="15" customHeight="1" x14ac:dyDescent="0.25">
      <c r="B10" s="6" t="s">
        <v>196</v>
      </c>
      <c r="C10" s="76">
        <f>C6-C7-C8-C9</f>
        <v>174125643983</v>
      </c>
      <c r="D10" s="63">
        <f>C10/C6</f>
        <v>0.81067750740354649</v>
      </c>
      <c r="E10" s="76">
        <f>E6-E7-E8-E9</f>
        <v>210122697515</v>
      </c>
      <c r="F10" s="63">
        <f>E10/E6</f>
        <v>0.84144687999806334</v>
      </c>
      <c r="G10" s="76">
        <f>G6-G7-G8-G9</f>
        <v>187861347834.62964</v>
      </c>
      <c r="H10" s="63">
        <f>G10/G6</f>
        <v>0.83967438360654856</v>
      </c>
      <c r="I10" s="29">
        <f t="shared" si="0"/>
        <v>0.89405547357024007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418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32000780631.033028</v>
      </c>
      <c r="D16" s="21">
        <f>C16/C18</f>
        <v>0.71224218430045594</v>
      </c>
      <c r="E16" s="34">
        <f>objetivo4!B3</f>
        <v>37182313092.539291</v>
      </c>
      <c r="F16" s="21">
        <f>E16/E18</f>
        <v>0.70294979324733242</v>
      </c>
      <c r="G16" s="34">
        <f>objetivo4!C3</f>
        <v>34650110355.047966</v>
      </c>
      <c r="H16" s="21">
        <f>G16/G18</f>
        <v>0.72213989622360397</v>
      </c>
      <c r="I16" s="21">
        <f>G16/E16</f>
        <v>0.93189765437160454</v>
      </c>
    </row>
    <row r="17" spans="2:9" x14ac:dyDescent="0.25">
      <c r="B17" s="5" t="s">
        <v>13</v>
      </c>
      <c r="C17" s="34">
        <f>objetivo4!A4+objetivo4!A5+objetivo4!A6+objetivo4!A2</f>
        <v>12928853328.324888</v>
      </c>
      <c r="D17" s="21">
        <f>C17/C18</f>
        <v>0.28775781569954401</v>
      </c>
      <c r="E17" s="34">
        <f>objetivo4!B4+objetivo4!B5+objetivo4!B6+objetivo4!B2</f>
        <v>15712379316.107195</v>
      </c>
      <c r="F17" s="21">
        <f>E17/E18</f>
        <v>0.29705020675266758</v>
      </c>
      <c r="G17" s="34">
        <f>objetivo4!C4+objetivo4!C5+objetivo4!C6+objetivo4!C2</f>
        <v>13332435044.048611</v>
      </c>
      <c r="H17" s="21">
        <f>G17/G18</f>
        <v>0.27786010377639608</v>
      </c>
      <c r="I17" s="21">
        <f>G17/E17</f>
        <v>0.84853062517280009</v>
      </c>
    </row>
    <row r="18" spans="2:9" x14ac:dyDescent="0.25">
      <c r="B18" s="6" t="s">
        <v>10</v>
      </c>
      <c r="C18" s="10">
        <f>SUM(C16:C17)</f>
        <v>44929633959.357918</v>
      </c>
      <c r="D18" s="35">
        <f>+SUM(D16:D17)</f>
        <v>1</v>
      </c>
      <c r="E18" s="10">
        <f>SUM(E16:E17)</f>
        <v>52894692408.646484</v>
      </c>
      <c r="F18" s="35">
        <f>+SUM(F16:F17)</f>
        <v>1</v>
      </c>
      <c r="G18" s="10">
        <f>SUM(G16:G17)</f>
        <v>47982545399.096573</v>
      </c>
      <c r="H18" s="35">
        <f>+SUM(H16:H17)</f>
        <v>1</v>
      </c>
      <c r="I18" s="29">
        <f>G18/E18</f>
        <v>0.90713346111174398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419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87994245.742730573</v>
      </c>
      <c r="D24" s="21">
        <f t="shared" ref="D24:D38" si="3">C24/$C$39</f>
        <v>1.95849015423379E-3</v>
      </c>
      <c r="E24" s="34">
        <f>funcion!D2</f>
        <v>115921273.99835297</v>
      </c>
      <c r="F24" s="21">
        <f t="shared" ref="F24:F38" si="4">E24/$E$39</f>
        <v>2.1915483145791737E-3</v>
      </c>
      <c r="G24" s="34">
        <f>funcion!E2</f>
        <v>101950625.19347343</v>
      </c>
      <c r="H24" s="21">
        <f t="shared" ref="H24:H38" si="5">G24/$G$39</f>
        <v>2.1247439948317904E-3</v>
      </c>
      <c r="I24" s="21">
        <f t="shared" ref="I24:I38" si="6">G24/E24</f>
        <v>0.87948157984290232</v>
      </c>
    </row>
    <row r="25" spans="2:9" x14ac:dyDescent="0.25">
      <c r="B25" s="14" t="str">
        <f>funcion!B3</f>
        <v>ORDEN PUBLICO Y SEGURIDAD</v>
      </c>
      <c r="C25" s="34">
        <f>funcion!C3</f>
        <v>21322219.964010943</v>
      </c>
      <c r="D25" s="21">
        <f t="shared" si="3"/>
        <v>4.7456918930829559E-4</v>
      </c>
      <c r="E25" s="34">
        <f>funcion!D3</f>
        <v>19871942.529491976</v>
      </c>
      <c r="F25" s="21">
        <f t="shared" si="4"/>
        <v>3.7568878132361713E-4</v>
      </c>
      <c r="G25" s="34">
        <f>funcion!E3</f>
        <v>18277014.79058554</v>
      </c>
      <c r="H25" s="21">
        <f t="shared" si="5"/>
        <v>3.809096545121969E-4</v>
      </c>
      <c r="I25" s="21">
        <f t="shared" si="6"/>
        <v>0.91973971661102571</v>
      </c>
    </row>
    <row r="26" spans="2:9" x14ac:dyDescent="0.25">
      <c r="B26" s="14" t="str">
        <f>funcion!B4</f>
        <v>JUSTICIA</v>
      </c>
      <c r="C26" s="34">
        <f>funcion!C4</f>
        <v>162331875.96728384</v>
      </c>
      <c r="D26" s="21">
        <f t="shared" si="3"/>
        <v>3.6130246712921094E-3</v>
      </c>
      <c r="E26" s="34">
        <f>funcion!D4</f>
        <v>208188829.1801036</v>
      </c>
      <c r="F26" s="21">
        <f t="shared" si="4"/>
        <v>3.9359115196607487E-3</v>
      </c>
      <c r="G26" s="34">
        <f>funcion!E4</f>
        <v>199511444.00593543</v>
      </c>
      <c r="H26" s="21">
        <f t="shared" si="5"/>
        <v>4.1580004217469753E-3</v>
      </c>
      <c r="I26" s="21">
        <f t="shared" si="6"/>
        <v>0.95831964083595766</v>
      </c>
    </row>
    <row r="27" spans="2:9" x14ac:dyDescent="0.25">
      <c r="B27" s="14" t="str">
        <f>funcion!B5</f>
        <v>TRABAJO</v>
      </c>
      <c r="C27" s="34">
        <f>funcion!C5</f>
        <v>172784</v>
      </c>
      <c r="D27" s="21">
        <f t="shared" si="3"/>
        <v>3.8456578603844322E-6</v>
      </c>
      <c r="E27" s="34">
        <f>funcion!D5</f>
        <v>202703</v>
      </c>
      <c r="F27" s="21">
        <f t="shared" si="4"/>
        <v>3.8321992390840526E-6</v>
      </c>
      <c r="G27" s="34">
        <f>funcion!E5</f>
        <v>201565.61</v>
      </c>
      <c r="H27" s="21">
        <f t="shared" si="5"/>
        <v>4.2008111141973027E-6</v>
      </c>
      <c r="I27" s="21">
        <f t="shared" si="6"/>
        <v>0.99438888422963645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186280384.1394096</v>
      </c>
      <c r="D29" s="21">
        <f t="shared" si="3"/>
        <v>4.1460472237079358E-3</v>
      </c>
      <c r="E29" s="34">
        <f>funcion!D7</f>
        <v>241483005.14206269</v>
      </c>
      <c r="F29" s="21">
        <f t="shared" si="4"/>
        <v>4.5653541810291064E-3</v>
      </c>
      <c r="G29" s="34">
        <f>funcion!E7</f>
        <v>191237702.61398369</v>
      </c>
      <c r="H29" s="21">
        <f t="shared" si="5"/>
        <v>3.9855681065553853E-3</v>
      </c>
      <c r="I29" s="21">
        <f t="shared" si="6"/>
        <v>0.7919302747681144</v>
      </c>
    </row>
    <row r="30" spans="2:9" x14ac:dyDescent="0.25">
      <c r="B30" s="14" t="str">
        <f>funcion!B8</f>
        <v>TRANSPORTE</v>
      </c>
      <c r="C30" s="34">
        <f>funcion!C8</f>
        <v>1502029448.1879621</v>
      </c>
      <c r="D30" s="21">
        <f t="shared" si="3"/>
        <v>3.3430707437916284E-2</v>
      </c>
      <c r="E30" s="34">
        <f>funcion!D8</f>
        <v>2205228738.584403</v>
      </c>
      <c r="F30" s="21">
        <f t="shared" si="4"/>
        <v>4.1690926597087528E-2</v>
      </c>
      <c r="G30" s="34">
        <f>funcion!E8</f>
        <v>1580174830.3138936</v>
      </c>
      <c r="H30" s="21">
        <f t="shared" si="5"/>
        <v>3.2932284379053753E-2</v>
      </c>
      <c r="I30" s="21">
        <f t="shared" si="6"/>
        <v>0.71655824299126958</v>
      </c>
    </row>
    <row r="31" spans="2:9" x14ac:dyDescent="0.25">
      <c r="B31" s="14" t="str">
        <f>funcion!B9</f>
        <v>COMUNICACIONES</v>
      </c>
      <c r="C31" s="34">
        <f>funcion!C9</f>
        <v>448056385.71247476</v>
      </c>
      <c r="D31" s="21">
        <f t="shared" si="3"/>
        <v>9.9724023150906185E-3</v>
      </c>
      <c r="E31" s="34">
        <f>funcion!D9</f>
        <v>262803333.72281471</v>
      </c>
      <c r="F31" s="21">
        <f t="shared" si="4"/>
        <v>4.9684254082145935E-3</v>
      </c>
      <c r="G31" s="34">
        <f>funcion!E9</f>
        <v>218392797.72645986</v>
      </c>
      <c r="H31" s="21">
        <f t="shared" si="5"/>
        <v>4.5515050506381325E-3</v>
      </c>
      <c r="I31" s="21">
        <f t="shared" si="6"/>
        <v>0.83101228067679023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1717274097.2628689</v>
      </c>
      <c r="D33" s="21">
        <f t="shared" si="3"/>
        <v>3.8221413039248607E-2</v>
      </c>
      <c r="E33" s="34">
        <f>funcion!D11</f>
        <v>2401058981.338799</v>
      </c>
      <c r="F33" s="21">
        <f t="shared" si="4"/>
        <v>4.5393193002977138E-2</v>
      </c>
      <c r="G33" s="34">
        <f>funcion!E11</f>
        <v>1587379748.1861923</v>
      </c>
      <c r="H33" s="21">
        <f t="shared" si="5"/>
        <v>3.3082441437466796E-2</v>
      </c>
      <c r="I33" s="21">
        <f t="shared" si="6"/>
        <v>0.66111651588878928</v>
      </c>
    </row>
    <row r="34" spans="2:9" x14ac:dyDescent="0.25">
      <c r="B34" s="14" t="str">
        <f>funcion!B12</f>
        <v>VIVIENDA Y DESARROLLO URBANO</v>
      </c>
      <c r="C34" s="34">
        <f>funcion!C12</f>
        <v>23817677.384643413</v>
      </c>
      <c r="D34" s="21">
        <f t="shared" si="3"/>
        <v>5.3011064826809467E-4</v>
      </c>
      <c r="E34" s="34">
        <f>funcion!D12</f>
        <v>24782679.266895875</v>
      </c>
      <c r="F34" s="21">
        <f t="shared" si="4"/>
        <v>4.6852865832800941E-4</v>
      </c>
      <c r="G34" s="34">
        <f>funcion!E12</f>
        <v>23929844.354287449</v>
      </c>
      <c r="H34" s="21">
        <f t="shared" si="5"/>
        <v>4.9871977727005269E-4</v>
      </c>
      <c r="I34" s="21">
        <f t="shared" si="6"/>
        <v>0.96558746116899385</v>
      </c>
    </row>
    <row r="35" spans="2:9" x14ac:dyDescent="0.25">
      <c r="B35" s="14" t="str">
        <f>funcion!B13</f>
        <v>SALUD</v>
      </c>
      <c r="C35" s="34">
        <f>funcion!C13</f>
        <v>8688540379.0895596</v>
      </c>
      <c r="D35" s="21">
        <f t="shared" si="3"/>
        <v>0.19338106308520059</v>
      </c>
      <c r="E35" s="34">
        <f>funcion!D13</f>
        <v>10036163889.670097</v>
      </c>
      <c r="F35" s="21">
        <f t="shared" si="4"/>
        <v>0.18973858118190945</v>
      </c>
      <c r="G35" s="34">
        <f>funcion!E13</f>
        <v>9347719303.1886578</v>
      </c>
      <c r="H35" s="21">
        <f t="shared" si="5"/>
        <v>0.19481499419088197</v>
      </c>
      <c r="I35" s="21">
        <f t="shared" si="6"/>
        <v>0.93140361257053272</v>
      </c>
    </row>
    <row r="36" spans="2:9" x14ac:dyDescent="0.25">
      <c r="B36" s="14" t="str">
        <f>funcion!B14</f>
        <v>CULTURA Y DEPORTE</v>
      </c>
      <c r="C36" s="34">
        <f>funcion!C14</f>
        <v>194073376.50539979</v>
      </c>
      <c r="D36" s="21">
        <f t="shared" si="3"/>
        <v>4.3194960520032992E-3</v>
      </c>
      <c r="E36" s="34">
        <f>funcion!D14</f>
        <v>546029294.27262735</v>
      </c>
      <c r="F36" s="21">
        <f t="shared" si="4"/>
        <v>1.03229505534164E-2</v>
      </c>
      <c r="G36" s="34">
        <f>funcion!E14</f>
        <v>384874720.98914021</v>
      </c>
      <c r="H36" s="21">
        <f t="shared" si="5"/>
        <v>8.0211401414396338E-3</v>
      </c>
      <c r="I36" s="21">
        <f t="shared" si="6"/>
        <v>0.70486093882899958</v>
      </c>
    </row>
    <row r="37" spans="2:9" x14ac:dyDescent="0.25">
      <c r="B37" s="14" t="str">
        <f>funcion!B15</f>
        <v>EDUCACION</v>
      </c>
      <c r="C37" s="34">
        <f>funcion!C15</f>
        <v>27910529636.256702</v>
      </c>
      <c r="D37" s="21">
        <f t="shared" si="3"/>
        <v>0.62120536440389873</v>
      </c>
      <c r="E37" s="34">
        <f>funcion!D15</f>
        <v>32700689258.135456</v>
      </c>
      <c r="F37" s="21">
        <f t="shared" si="4"/>
        <v>0.61822250530357592</v>
      </c>
      <c r="G37" s="34">
        <f>funcion!E15</f>
        <v>30299835980.990589</v>
      </c>
      <c r="H37" s="21">
        <f t="shared" si="5"/>
        <v>0.63147621138000976</v>
      </c>
      <c r="I37" s="21">
        <f t="shared" si="6"/>
        <v>0.92658095802835194</v>
      </c>
    </row>
    <row r="38" spans="2:9" x14ac:dyDescent="0.25">
      <c r="B38" s="14" t="str">
        <f>funcion!B16</f>
        <v>PROTECCION SOCIAL</v>
      </c>
      <c r="C38" s="34">
        <f>funcion!C16</f>
        <v>3987211449.1448483</v>
      </c>
      <c r="D38" s="21">
        <f t="shared" si="3"/>
        <v>8.8743466121971301E-2</v>
      </c>
      <c r="E38" s="34">
        <f>funcion!D16</f>
        <v>4132268479.8053641</v>
      </c>
      <c r="F38" s="21">
        <f t="shared" si="4"/>
        <v>7.8122554298659275E-2</v>
      </c>
      <c r="G38" s="34">
        <f>funcion!E16</f>
        <v>4029059821.1330104</v>
      </c>
      <c r="H38" s="21">
        <f t="shared" si="5"/>
        <v>8.3969280654479436E-2</v>
      </c>
      <c r="I38" s="21">
        <f t="shared" si="6"/>
        <v>0.97502372869121634</v>
      </c>
    </row>
    <row r="39" spans="2:9" x14ac:dyDescent="0.25">
      <c r="B39" s="15" t="s">
        <v>10</v>
      </c>
      <c r="C39" s="10">
        <f>SUM(C24:C38)</f>
        <v>44929633959.357895</v>
      </c>
      <c r="D39" s="35">
        <f>+SUM(D24:D38)</f>
        <v>1</v>
      </c>
      <c r="E39" s="10">
        <f>SUM(E24:E38)</f>
        <v>52894692408.646469</v>
      </c>
      <c r="F39" s="35">
        <f>+SUM(F24:F38)</f>
        <v>1</v>
      </c>
      <c r="G39" s="10">
        <f>SUM(G24:G38)</f>
        <v>47982545399.096207</v>
      </c>
      <c r="H39" s="35">
        <f>+SUM(H24:H38)</f>
        <v>1</v>
      </c>
      <c r="I39" s="63">
        <f t="shared" ref="I39" si="7">G39/E39</f>
        <v>0.90713346111173732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420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9644199054.5493336</v>
      </c>
      <c r="D45" s="23">
        <f>C45/$C$47</f>
        <v>0.21465118240832382</v>
      </c>
      <c r="E45" s="8">
        <f>categoriaPP!C2</f>
        <v>9632455369.9004364</v>
      </c>
      <c r="F45" s="24">
        <f>E45/$E$47</f>
        <v>0.18210627439674598</v>
      </c>
      <c r="G45" s="8">
        <f>categoriaPP!D2</f>
        <v>8825561915.3314953</v>
      </c>
      <c r="H45" s="24">
        <f>G45/$G$47</f>
        <v>0.18393275808785386</v>
      </c>
      <c r="I45" s="21">
        <f>G45/E45</f>
        <v>0.91623179930941312</v>
      </c>
    </row>
    <row r="46" spans="2:9" x14ac:dyDescent="0.25">
      <c r="B46" s="5" t="s">
        <v>17</v>
      </c>
      <c r="C46" s="8">
        <f>categoriaPP!B3</f>
        <v>35285434904.808479</v>
      </c>
      <c r="D46" s="23">
        <f>C46/$C$47</f>
        <v>0.78534881759167618</v>
      </c>
      <c r="E46" s="8">
        <f>categoriaPP!C3</f>
        <v>43262237038.745956</v>
      </c>
      <c r="F46" s="24">
        <f>E46/$E$47</f>
        <v>0.81789372560325402</v>
      </c>
      <c r="G46" s="8">
        <f>categoriaPP!D3</f>
        <v>39156983483.765076</v>
      </c>
      <c r="H46" s="24">
        <f>G46/$G$47</f>
        <v>0.81606724191214608</v>
      </c>
      <c r="I46" s="21">
        <f>G46/E46</f>
        <v>0.90510769123417756</v>
      </c>
    </row>
    <row r="47" spans="2:9" x14ac:dyDescent="0.25">
      <c r="B47" s="6" t="s">
        <v>10</v>
      </c>
      <c r="C47" s="25">
        <f>SUM(C45:C46)</f>
        <v>44929633959.357811</v>
      </c>
      <c r="D47" s="36">
        <f>+SUM(D45:D46)</f>
        <v>1</v>
      </c>
      <c r="E47" s="25">
        <f>SUM(E45:E46)</f>
        <v>52894692408.646393</v>
      </c>
      <c r="F47" s="36">
        <f>+SUM(F45:F46)</f>
        <v>1</v>
      </c>
      <c r="G47" s="25">
        <f>SUM(G45:G46)</f>
        <v>47982545399.096573</v>
      </c>
      <c r="H47" s="36">
        <f>+SUM(H45:H46)</f>
        <v>1</v>
      </c>
      <c r="I47" s="29">
        <f>G47/E47</f>
        <v>0.90713346111174553</v>
      </c>
    </row>
    <row r="48" spans="2:9" x14ac:dyDescent="0.25">
      <c r="H48" s="16"/>
    </row>
    <row r="50" spans="1:9" x14ac:dyDescent="0.25">
      <c r="B50" s="9" t="s">
        <v>421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hidden="1" x14ac:dyDescent="0.25">
      <c r="A53" s="39"/>
      <c r="B53" s="48" t="str">
        <f>programa!A2</f>
        <v>0001-PROGRAMA ARTICULADO NUTRICIONAL</v>
      </c>
      <c r="C53" s="49">
        <f>programa!D2</f>
        <v>0</v>
      </c>
      <c r="D53" s="58">
        <f>C53/$C$143</f>
        <v>0</v>
      </c>
      <c r="E53" s="49">
        <f>programa!E2</f>
        <v>0</v>
      </c>
      <c r="F53" s="58">
        <f>E53/$E$143</f>
        <v>0</v>
      </c>
      <c r="G53" s="49">
        <f>programa!F2</f>
        <v>0</v>
      </c>
      <c r="H53" s="58">
        <f>G53/$G$143</f>
        <v>0</v>
      </c>
      <c r="I53" s="40" t="e">
        <f t="shared" ref="I53:I143" si="8">G53/E53</f>
        <v>#DIV/0!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1889702066.9173973</v>
      </c>
      <c r="D54" s="58">
        <f t="shared" ref="D54:D117" si="9">C54/$C$143</f>
        <v>4.2059146723224375E-2</v>
      </c>
      <c r="E54" s="49">
        <f>programa!E3</f>
        <v>2186565068.2096362</v>
      </c>
      <c r="F54" s="58">
        <f t="shared" ref="F54:F117" si="10">E54/$E$143</f>
        <v>4.13380807911118E-2</v>
      </c>
      <c r="G54" s="49">
        <f>programa!F3</f>
        <v>2093375169.2380161</v>
      </c>
      <c r="H54" s="58">
        <f t="shared" ref="H54:H117" si="11">G54/$G$143</f>
        <v>4.3627847414644476E-2</v>
      </c>
      <c r="I54" s="40">
        <f t="shared" si="8"/>
        <v>0.95738068794452835</v>
      </c>
    </row>
    <row r="55" spans="1:9" x14ac:dyDescent="0.25">
      <c r="A55" s="39"/>
      <c r="B55" s="48" t="str">
        <f>programa!A4</f>
        <v>0016-TBC-VIH/SIDA</v>
      </c>
      <c r="C55" s="49">
        <f>programa!D4</f>
        <v>194953237.71261382</v>
      </c>
      <c r="D55" s="58">
        <f t="shared" si="9"/>
        <v>4.3390791451575865E-3</v>
      </c>
      <c r="E55" s="49">
        <f>programa!E4</f>
        <v>205515457.4340032</v>
      </c>
      <c r="F55" s="58">
        <f t="shared" si="10"/>
        <v>3.8853701208102394E-3</v>
      </c>
      <c r="G55" s="49">
        <f>programa!F4</f>
        <v>202153617.4536531</v>
      </c>
      <c r="H55" s="58">
        <f t="shared" si="11"/>
        <v>4.2130657257182791E-3</v>
      </c>
      <c r="I55" s="40">
        <f t="shared" si="8"/>
        <v>0.98364191179425187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109434053.59684259</v>
      </c>
      <c r="D56" s="58">
        <f t="shared" si="9"/>
        <v>2.4356765001876859E-3</v>
      </c>
      <c r="E56" s="49">
        <f>programa!E5</f>
        <v>156679475.53359592</v>
      </c>
      <c r="F56" s="58">
        <f t="shared" si="10"/>
        <v>2.9621020257220398E-3</v>
      </c>
      <c r="G56" s="49">
        <f>programa!F5</f>
        <v>151873740.63240111</v>
      </c>
      <c r="H56" s="58">
        <f t="shared" si="11"/>
        <v>3.1651872440110716E-3</v>
      </c>
      <c r="I56" s="40">
        <f t="shared" si="8"/>
        <v>0.96932760411133534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125309259.69776478</v>
      </c>
      <c r="D57" s="58">
        <f t="shared" si="9"/>
        <v>2.7890113641058402E-3</v>
      </c>
      <c r="E57" s="49">
        <f>programa!E6</f>
        <v>149280630.84581029</v>
      </c>
      <c r="F57" s="58">
        <f t="shared" si="10"/>
        <v>2.8222232524299168E-3</v>
      </c>
      <c r="G57" s="49">
        <f>programa!F6</f>
        <v>144949400.69733325</v>
      </c>
      <c r="H57" s="58">
        <f t="shared" si="11"/>
        <v>3.020877685660749E-3</v>
      </c>
      <c r="I57" s="40">
        <f t="shared" si="8"/>
        <v>0.97098598710404227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116195594.50573824</v>
      </c>
      <c r="D58" s="58">
        <f t="shared" si="9"/>
        <v>2.5861682873011081E-3</v>
      </c>
      <c r="E58" s="49">
        <f>programa!E7</f>
        <v>135671687.27361414</v>
      </c>
      <c r="F58" s="58">
        <f t="shared" si="10"/>
        <v>2.5649395259823168E-3</v>
      </c>
      <c r="G58" s="49">
        <f>programa!F7</f>
        <v>133545812.52147385</v>
      </c>
      <c r="H58" s="58">
        <f t="shared" si="11"/>
        <v>2.7832165094765814E-3</v>
      </c>
      <c r="I58" s="40">
        <f t="shared" si="8"/>
        <v>0.98433074140330434</v>
      </c>
    </row>
    <row r="59" spans="1:9" ht="30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t="30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t="30" hidden="1" x14ac:dyDescent="0.25">
      <c r="A62" s="39"/>
      <c r="B62" s="48" t="str">
        <f>programa!A11</f>
        <v>0036-GESTION INTEGRAL DE RESIDUOS SOLIDOS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0039-MEJORA DE LA SANIDAD ANIMAL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t="30" hidden="1" x14ac:dyDescent="0.25">
      <c r="A64" s="39"/>
      <c r="B64" s="48" t="str">
        <f>programa!A13</f>
        <v>0040-MEJORA Y MANTENIMIENTO DE LA SANIDAD VEGETAL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t="30" hidden="1" x14ac:dyDescent="0.25">
      <c r="A65" s="39"/>
      <c r="B65" s="48" t="str">
        <f>programa!A14</f>
        <v>0041-MEJORA DE LA INOCUIDAD AGROALIMENTARIA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t="30" hidden="1" x14ac:dyDescent="0.25">
      <c r="A66" s="39"/>
      <c r="B66" s="48" t="str">
        <f>programa!A15</f>
        <v>0042-APROVECHAMIENTO DE LOS RECURSOS HIDRICOS PARA USO AGRARIO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ht="30" x14ac:dyDescent="0.25">
      <c r="A67" s="39"/>
      <c r="B67" s="48" t="str">
        <f>programa!A16</f>
        <v>0046-ACCESO Y USO DE LA ELECTRIFICACION RURAL</v>
      </c>
      <c r="C67" s="49">
        <f>programa!D16</f>
        <v>174652359.90992501</v>
      </c>
      <c r="D67" s="58">
        <f t="shared" si="9"/>
        <v>3.8872419941794051E-3</v>
      </c>
      <c r="E67" s="49">
        <f>programa!E16</f>
        <v>223696006.54651839</v>
      </c>
      <c r="F67" s="58">
        <f t="shared" si="10"/>
        <v>4.2290822833096148E-3</v>
      </c>
      <c r="G67" s="49">
        <f>programa!F16</f>
        <v>177659121.10428795</v>
      </c>
      <c r="H67" s="58">
        <f t="shared" si="11"/>
        <v>3.7025780859811308E-3</v>
      </c>
      <c r="I67" s="40">
        <f t="shared" si="8"/>
        <v>0.79419889450437331</v>
      </c>
    </row>
    <row r="68" spans="1:9" ht="60" x14ac:dyDescent="0.25">
      <c r="A68" s="39"/>
      <c r="B68" s="48" t="str">
        <f>programa!A17</f>
        <v>0047-ACCESO Y USO ADECUADO DE LOS SERVICIOS PUBLICOS DE TELECOMUNICACIONES E INFORMACION ASOCIADOS</v>
      </c>
      <c r="C68" s="49">
        <f>programa!D17</f>
        <v>448056385.71247482</v>
      </c>
      <c r="D68" s="58">
        <f t="shared" si="9"/>
        <v>9.9724023150906255E-3</v>
      </c>
      <c r="E68" s="49">
        <f>programa!E17</f>
        <v>262803333.72281474</v>
      </c>
      <c r="F68" s="58">
        <f t="shared" si="10"/>
        <v>4.9684254082145935E-3</v>
      </c>
      <c r="G68" s="49">
        <f>programa!F17</f>
        <v>218392797.72645986</v>
      </c>
      <c r="H68" s="58">
        <f t="shared" si="11"/>
        <v>4.5515050506381421E-3</v>
      </c>
      <c r="I68" s="40">
        <f t="shared" si="8"/>
        <v>0.83101228067679012</v>
      </c>
    </row>
    <row r="69" spans="1:9" ht="45" x14ac:dyDescent="0.25">
      <c r="A69" s="39"/>
      <c r="B69" s="48" t="str">
        <f>programa!A18</f>
        <v>0048-PREVENCION Y ATENCION DE INCENDIOS, EMERGENCIAS MEDICAS, RESCATES Y OTROS</v>
      </c>
      <c r="C69" s="49">
        <f>programa!D18</f>
        <v>18026747.155821875</v>
      </c>
      <c r="D69" s="58">
        <f t="shared" si="9"/>
        <v>4.0122176762286517E-4</v>
      </c>
      <c r="E69" s="49">
        <f>programa!E18</f>
        <v>17254263.264765892</v>
      </c>
      <c r="F69" s="58">
        <f t="shared" si="10"/>
        <v>3.2620027604027447E-4</v>
      </c>
      <c r="G69" s="49">
        <f>programa!F18</f>
        <v>15757023.616859585</v>
      </c>
      <c r="H69" s="58">
        <f t="shared" si="11"/>
        <v>3.283907405453404E-4</v>
      </c>
      <c r="I69" s="40">
        <f t="shared" si="8"/>
        <v>0.91322494476111604</v>
      </c>
    </row>
    <row r="70" spans="1:9" ht="30" x14ac:dyDescent="0.25">
      <c r="A70" s="39"/>
      <c r="B70" s="48" t="str">
        <f>programa!A19</f>
        <v>0049-PROGRAMA NACIONAL DE APOYO DIRECTO A LOS MAS POBRES</v>
      </c>
      <c r="C70" s="49">
        <f>programa!D19</f>
        <v>983150552</v>
      </c>
      <c r="D70" s="58">
        <f t="shared" si="9"/>
        <v>2.1882006714974159E-2</v>
      </c>
      <c r="E70" s="49">
        <f>programa!E19</f>
        <v>1000145997</v>
      </c>
      <c r="F70" s="58">
        <f t="shared" si="10"/>
        <v>1.8908248662705338E-2</v>
      </c>
      <c r="G70" s="49">
        <f>programa!F19</f>
        <v>999676828.7900002</v>
      </c>
      <c r="H70" s="58">
        <f t="shared" si="11"/>
        <v>2.0834176688109426E-2</v>
      </c>
      <c r="I70" s="40">
        <f t="shared" si="8"/>
        <v>0.99953090027715241</v>
      </c>
    </row>
    <row r="71" spans="1:9" ht="30" x14ac:dyDescent="0.25">
      <c r="A71" s="39"/>
      <c r="B71" s="48" t="str">
        <f>programa!A20</f>
        <v>0051-PREVENCION Y TRATAMIENTO DEL CONSUMO DE DROGAS</v>
      </c>
      <c r="C71" s="49">
        <f>programa!D20</f>
        <v>17364297.085715834</v>
      </c>
      <c r="D71" s="58">
        <f t="shared" si="9"/>
        <v>3.864775996488889E-4</v>
      </c>
      <c r="E71" s="49">
        <f>programa!E20</f>
        <v>17099149.681478295</v>
      </c>
      <c r="F71" s="58">
        <f t="shared" si="10"/>
        <v>3.2326777797242977E-4</v>
      </c>
      <c r="G71" s="49">
        <f>programa!F20</f>
        <v>16586200.189007653</v>
      </c>
      <c r="H71" s="58">
        <f t="shared" si="11"/>
        <v>3.4567153641082378E-4</v>
      </c>
      <c r="I71" s="40">
        <f t="shared" si="8"/>
        <v>0.97000146194250425</v>
      </c>
    </row>
    <row r="72" spans="1:9" ht="60" hidden="1" x14ac:dyDescent="0.25">
      <c r="A72" s="39"/>
      <c r="B72" s="48" t="str">
        <f>programa!A21</f>
        <v>0057-CONSERVACION DE LA DIVERSIDAD BIOLOGICA Y APROVECHAMIENTO SOSTENIBLE DE LOS RECURSOS NATURALES EN AREA NATURAL PROTEGIDA</v>
      </c>
      <c r="C72" s="49">
        <f>programa!D21</f>
        <v>0</v>
      </c>
      <c r="D72" s="58">
        <f t="shared" si="9"/>
        <v>0</v>
      </c>
      <c r="E72" s="49">
        <f>programa!E21</f>
        <v>0</v>
      </c>
      <c r="F72" s="58">
        <f t="shared" si="10"/>
        <v>0</v>
      </c>
      <c r="G72" s="49">
        <f>programa!F21</f>
        <v>0</v>
      </c>
      <c r="H72" s="58">
        <f t="shared" si="11"/>
        <v>0</v>
      </c>
      <c r="I72" s="40" t="e">
        <f t="shared" si="8"/>
        <v>#DIV/0!</v>
      </c>
    </row>
    <row r="73" spans="1:9" ht="30" x14ac:dyDescent="0.25">
      <c r="A73" s="39"/>
      <c r="B73" s="48" t="str">
        <f>programa!A22</f>
        <v>0058-ACCESO DE LA POBLACION A LA PROPIEDAD PREDIAL FORMALIZADA</v>
      </c>
      <c r="C73" s="49">
        <f>programa!D22</f>
        <v>15688196.688322969</v>
      </c>
      <c r="D73" s="58">
        <f t="shared" si="9"/>
        <v>3.4917259068956776E-4</v>
      </c>
      <c r="E73" s="49">
        <f>programa!E22</f>
        <v>16762101.640754292</v>
      </c>
      <c r="F73" s="58">
        <f t="shared" si="10"/>
        <v>3.1689572010847462E-4</v>
      </c>
      <c r="G73" s="49">
        <f>programa!F22</f>
        <v>16241340.571846284</v>
      </c>
      <c r="H73" s="58">
        <f t="shared" si="11"/>
        <v>3.3848434752176029E-4</v>
      </c>
      <c r="I73" s="40">
        <f t="shared" si="8"/>
        <v>0.96893223295807596</v>
      </c>
    </row>
    <row r="74" spans="1:9" ht="15" customHeight="1" x14ac:dyDescent="0.25">
      <c r="A74" s="39"/>
      <c r="B74" s="48" t="str">
        <f>programa!A23</f>
        <v>0066-FORMACION UNIVERSITARIA DE PREGRADO</v>
      </c>
      <c r="C74" s="49">
        <f>programa!D23</f>
        <v>224553137.3468726</v>
      </c>
      <c r="D74" s="58">
        <f t="shared" si="9"/>
        <v>4.9978848603573593E-3</v>
      </c>
      <c r="E74" s="49">
        <f>programa!E23</f>
        <v>257542695.80511314</v>
      </c>
      <c r="F74" s="58">
        <f t="shared" si="10"/>
        <v>4.8689704784636145E-3</v>
      </c>
      <c r="G74" s="49">
        <f>programa!F23</f>
        <v>214789263.7496385</v>
      </c>
      <c r="H74" s="58">
        <f t="shared" si="11"/>
        <v>4.4764041166037161E-3</v>
      </c>
      <c r="I74" s="40">
        <f t="shared" si="8"/>
        <v>0.8339947793051492</v>
      </c>
    </row>
    <row r="75" spans="1:9" ht="30" x14ac:dyDescent="0.25">
      <c r="A75" s="39"/>
      <c r="B75" s="48" t="str">
        <f>programa!A24</f>
        <v>0067-CELERIDAD EN LOS PROCESOS JUDICIALES DE FAMILIA</v>
      </c>
      <c r="C75" s="49">
        <f>programa!D24</f>
        <v>41284736.073400997</v>
      </c>
      <c r="D75" s="58">
        <f t="shared" si="9"/>
        <v>9.1887541551631709E-4</v>
      </c>
      <c r="E75" s="49">
        <f>programa!E24</f>
        <v>57229516.381832875</v>
      </c>
      <c r="F75" s="58">
        <f t="shared" si="10"/>
        <v>1.0819519648530521E-3</v>
      </c>
      <c r="G75" s="49">
        <f>programa!F24</f>
        <v>56943195.718856454</v>
      </c>
      <c r="H75" s="58">
        <f t="shared" si="11"/>
        <v>1.1867481236193266E-3</v>
      </c>
      <c r="I75" s="40">
        <f t="shared" si="8"/>
        <v>0.99499697566783363</v>
      </c>
    </row>
    <row r="76" spans="1:9" ht="30" x14ac:dyDescent="0.25">
      <c r="A76" s="39"/>
      <c r="B76" s="48" t="str">
        <f>programa!A25</f>
        <v>0068-REDUCCION DE VULNERABILIDAD Y ATENCION DE EMERGENCIAS POR DESASTRES</v>
      </c>
      <c r="C76" s="49">
        <f>programa!D25</f>
        <v>295487504.70206338</v>
      </c>
      <c r="D76" s="58">
        <f t="shared" si="9"/>
        <v>6.5766728696110312E-3</v>
      </c>
      <c r="E76" s="49">
        <f>programa!E25</f>
        <v>436070692.78400576</v>
      </c>
      <c r="F76" s="58">
        <f t="shared" si="10"/>
        <v>8.2441294755071313E-3</v>
      </c>
      <c r="G76" s="49">
        <f>programa!F25</f>
        <v>318418585.83787692</v>
      </c>
      <c r="H76" s="58">
        <f t="shared" si="11"/>
        <v>6.6361336854771219E-3</v>
      </c>
      <c r="I76" s="40">
        <f t="shared" si="8"/>
        <v>0.73019946331407282</v>
      </c>
    </row>
    <row r="77" spans="1:9" ht="45" x14ac:dyDescent="0.25">
      <c r="A77" s="39"/>
      <c r="B77" s="48" t="str">
        <f>programa!A26</f>
        <v>0072-PROGRAMA DE DESARROLLO ALTERNATIVO INTEGRAL Y SOSTENIBLE - PIRDAIS</v>
      </c>
      <c r="C77" s="49">
        <f>programa!D26</f>
        <v>0</v>
      </c>
      <c r="D77" s="58">
        <f t="shared" si="9"/>
        <v>0</v>
      </c>
      <c r="E77" s="49">
        <f>programa!E26</f>
        <v>2009086.6654871006</v>
      </c>
      <c r="F77" s="58">
        <f t="shared" si="10"/>
        <v>3.7982764886230501E-5</v>
      </c>
      <c r="G77" s="49">
        <f>programa!F26</f>
        <v>1569370.0101541628</v>
      </c>
      <c r="H77" s="58">
        <f t="shared" si="11"/>
        <v>3.270710207432486E-5</v>
      </c>
      <c r="I77" s="40">
        <f t="shared" si="8"/>
        <v>0.78113604411070581</v>
      </c>
    </row>
    <row r="78" spans="1:9" s="66" customFormat="1" ht="30" x14ac:dyDescent="0.25">
      <c r="A78" s="65"/>
      <c r="B78" s="48" t="str">
        <f>programa!A27</f>
        <v>0073-PROGRAMA PARA LA GENERACION DEL EMPLEO SOCIAL INCLUSIVO - TRABAJA PERU</v>
      </c>
      <c r="C78" s="49">
        <f>programa!D27</f>
        <v>143369.00467297886</v>
      </c>
      <c r="D78" s="58">
        <f t="shared" si="9"/>
        <v>3.1909675650299439E-6</v>
      </c>
      <c r="E78" s="49">
        <f>programa!E27</f>
        <v>277673.96330742666</v>
      </c>
      <c r="F78" s="58">
        <f t="shared" si="10"/>
        <v>5.2495619250833654E-6</v>
      </c>
      <c r="G78" s="49">
        <f>programa!F27</f>
        <v>235461.58400707785</v>
      </c>
      <c r="H78" s="58">
        <f t="shared" si="11"/>
        <v>4.9072341212542986E-6</v>
      </c>
      <c r="I78" s="40">
        <f t="shared" si="8"/>
        <v>0.8479786192498957</v>
      </c>
    </row>
    <row r="79" spans="1:9" ht="47.25" hidden="1" customHeight="1" x14ac:dyDescent="0.25">
      <c r="A79" s="39"/>
      <c r="B79" s="48" t="str">
        <f>programa!A28</f>
        <v>0074-GESTION INTEGRADA Y EFECTIVA DEL CONTROL DE OFERTA DE DROGAS EN EL PERU</v>
      </c>
      <c r="C79" s="49">
        <f>programa!D28</f>
        <v>0</v>
      </c>
      <c r="D79" s="58">
        <f t="shared" si="9"/>
        <v>0</v>
      </c>
      <c r="E79" s="49">
        <f>programa!E28</f>
        <v>0</v>
      </c>
      <c r="F79" s="58">
        <f t="shared" si="10"/>
        <v>0</v>
      </c>
      <c r="G79" s="49">
        <f>programa!F28</f>
        <v>0</v>
      </c>
      <c r="H79" s="58">
        <f t="shared" si="11"/>
        <v>0</v>
      </c>
      <c r="I79" s="40" t="e">
        <f t="shared" si="8"/>
        <v>#DIV/0!</v>
      </c>
    </row>
    <row r="80" spans="1:9" ht="30" x14ac:dyDescent="0.25">
      <c r="A80" s="39"/>
      <c r="B80" s="48" t="str">
        <f>programa!A29</f>
        <v>0079-ACCESO DE LA POBLACION A LA IDENTIDAD</v>
      </c>
      <c r="C80" s="49">
        <f>programa!D29</f>
        <v>87988245.742730588</v>
      </c>
      <c r="D80" s="58">
        <f t="shared" si="9"/>
        <v>1.9583566120819585E-3</v>
      </c>
      <c r="E80" s="49">
        <f>programa!E29</f>
        <v>115901391.99835293</v>
      </c>
      <c r="F80" s="58">
        <f t="shared" si="10"/>
        <v>2.1911724356564557E-3</v>
      </c>
      <c r="G80" s="49">
        <f>programa!F29</f>
        <v>101931125.19347346</v>
      </c>
      <c r="H80" s="58">
        <f t="shared" si="11"/>
        <v>2.124337597050315E-3</v>
      </c>
      <c r="I80" s="40">
        <f t="shared" si="8"/>
        <v>0.87946420173212414</v>
      </c>
    </row>
    <row r="81" spans="1:9" ht="30" x14ac:dyDescent="0.25">
      <c r="A81" s="39"/>
      <c r="B81" s="48" t="str">
        <f>programa!A30</f>
        <v>0080-LUCHA CONTRA LA VIOLENCIA FAMILIAR</v>
      </c>
      <c r="C81" s="49">
        <f>programa!D30</f>
        <v>0</v>
      </c>
      <c r="D81" s="58">
        <f t="shared" si="9"/>
        <v>0</v>
      </c>
      <c r="E81" s="49">
        <f>programa!E30</f>
        <v>12104.91608886046</v>
      </c>
      <c r="F81" s="58">
        <f t="shared" si="10"/>
        <v>2.2884935213049315E-7</v>
      </c>
      <c r="G81" s="49">
        <f>programa!F30</f>
        <v>0</v>
      </c>
      <c r="H81" s="58">
        <f t="shared" si="11"/>
        <v>0</v>
      </c>
      <c r="I81" s="40">
        <f t="shared" si="8"/>
        <v>0</v>
      </c>
    </row>
    <row r="82" spans="1:9" ht="30" x14ac:dyDescent="0.25">
      <c r="A82" s="39"/>
      <c r="B82" s="48" t="str">
        <f>programa!A31</f>
        <v>0082-PROGRAMA NACIONAL DE SANEAMIENTO URBANO</v>
      </c>
      <c r="C82" s="49">
        <f>programa!D31</f>
        <v>651344711.14433455</v>
      </c>
      <c r="D82" s="58">
        <f t="shared" si="9"/>
        <v>1.4496995718538979E-2</v>
      </c>
      <c r="E82" s="49">
        <f>programa!E31</f>
        <v>713497650.2530303</v>
      </c>
      <c r="F82" s="58">
        <f t="shared" si="10"/>
        <v>1.3489021634548683E-2</v>
      </c>
      <c r="G82" s="49">
        <f>programa!F31</f>
        <v>467347841.08131373</v>
      </c>
      <c r="H82" s="58">
        <f t="shared" si="11"/>
        <v>9.7399551689918828E-3</v>
      </c>
      <c r="I82" s="40">
        <f t="shared" si="8"/>
        <v>0.65500964287068986</v>
      </c>
    </row>
    <row r="83" spans="1:9" ht="15" customHeight="1" x14ac:dyDescent="0.25">
      <c r="A83" s="39"/>
      <c r="B83" s="48" t="str">
        <f>programa!A32</f>
        <v>0083-PROGRAMA NACIONAL DE SANEAMIENTO RURAL</v>
      </c>
      <c r="C83" s="49">
        <f>programa!D32</f>
        <v>910836838.74445784</v>
      </c>
      <c r="D83" s="58">
        <f t="shared" si="9"/>
        <v>2.0272518569111338E-2</v>
      </c>
      <c r="E83" s="49">
        <f>programa!E32</f>
        <v>1453677353.4816461</v>
      </c>
      <c r="F83" s="58">
        <f t="shared" si="10"/>
        <v>2.7482480515266583E-2</v>
      </c>
      <c r="G83" s="49">
        <f>programa!F32</f>
        <v>933131446.37495363</v>
      </c>
      <c r="H83" s="58">
        <f t="shared" si="11"/>
        <v>1.9447310237787677E-2</v>
      </c>
      <c r="I83" s="40">
        <f t="shared" si="8"/>
        <v>0.64191097435758138</v>
      </c>
    </row>
    <row r="84" spans="1:9" ht="30" hidden="1" x14ac:dyDescent="0.25">
      <c r="A84" s="39"/>
      <c r="B84" s="48" t="str">
        <f>programa!A33</f>
        <v>0086-MEJORA DE LOS SERVICIOS DEL SISTEMA DE JUSTICIA PENAL</v>
      </c>
      <c r="C84" s="49">
        <f>programa!D33</f>
        <v>0</v>
      </c>
      <c r="D84" s="58">
        <f t="shared" si="9"/>
        <v>0</v>
      </c>
      <c r="E84" s="49">
        <f>programa!E33</f>
        <v>0</v>
      </c>
      <c r="F84" s="58">
        <f t="shared" si="10"/>
        <v>0</v>
      </c>
      <c r="G84" s="49">
        <f>programa!F33</f>
        <v>0</v>
      </c>
      <c r="H84" s="58">
        <f t="shared" si="11"/>
        <v>0</v>
      </c>
      <c r="I84" s="40" t="e">
        <f t="shared" si="8"/>
        <v>#DIV/0!</v>
      </c>
    </row>
    <row r="85" spans="1:9" ht="30" hidden="1" x14ac:dyDescent="0.25">
      <c r="A85" s="39"/>
      <c r="B85" s="48" t="str">
        <f>programa!A34</f>
        <v xml:space="preserve">0089-REDUCCION DE LA DEGRADACION DE LOS SUELOS AGRARIOS 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ht="45" x14ac:dyDescent="0.25">
      <c r="A86" s="39"/>
      <c r="B86" s="48" t="str">
        <f>programa!A35</f>
        <v>0090-LOGROS DE APRENDIZAJE DE ESTUDIANTES DE LA EDUCACION BASICA REGULAR</v>
      </c>
      <c r="C86" s="49">
        <f>programa!D35</f>
        <v>20813998117.330669</v>
      </c>
      <c r="D86" s="58">
        <f t="shared" si="9"/>
        <v>0.46325768280592822</v>
      </c>
      <c r="E86" s="49">
        <f>programa!E35</f>
        <v>26156417682.959415</v>
      </c>
      <c r="F86" s="58">
        <f t="shared" si="10"/>
        <v>0.49449985417976899</v>
      </c>
      <c r="G86" s="49">
        <f>programa!F35</f>
        <v>24404814831.471531</v>
      </c>
      <c r="H86" s="58">
        <f t="shared" si="11"/>
        <v>0.50861859512628671</v>
      </c>
      <c r="I86" s="40">
        <f t="shared" si="8"/>
        <v>0.93303353415138979</v>
      </c>
    </row>
    <row r="87" spans="1:9" hidden="1" x14ac:dyDescent="0.25">
      <c r="A87" s="39"/>
      <c r="B87" s="48" t="str">
        <f>programa!A36</f>
        <v>0096-GESTION DE LA CALIDAD DEL AIRE</v>
      </c>
      <c r="C87" s="49">
        <f>programa!D36</f>
        <v>0</v>
      </c>
      <c r="D87" s="58">
        <f t="shared" si="9"/>
        <v>0</v>
      </c>
      <c r="E87" s="49">
        <f>programa!E36</f>
        <v>0</v>
      </c>
      <c r="F87" s="58">
        <f t="shared" si="10"/>
        <v>0</v>
      </c>
      <c r="G87" s="49">
        <f>programa!F36</f>
        <v>0</v>
      </c>
      <c r="H87" s="58">
        <f t="shared" si="11"/>
        <v>0</v>
      </c>
      <c r="I87" s="40" t="e">
        <f t="shared" si="8"/>
        <v>#DIV/0!</v>
      </c>
    </row>
    <row r="88" spans="1:9" ht="15" hidden="1" customHeight="1" x14ac:dyDescent="0.25">
      <c r="A88" s="39"/>
      <c r="B88" s="48" t="str">
        <f>programa!A37</f>
        <v>0097-PROGRAMA NACIONAL DE ASISTENCIA SOLIDARIA PENSION 65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hidden="1" customHeight="1" x14ac:dyDescent="0.25">
      <c r="A89" s="39"/>
      <c r="B89" s="48" t="str">
        <f>programa!A38</f>
        <v>0099-CELERIDAD DE LOS PROCESOS JUDICIALES LABORALES</v>
      </c>
      <c r="C89" s="49">
        <f>programa!D38</f>
        <v>0</v>
      </c>
      <c r="D89" s="58">
        <f t="shared" si="9"/>
        <v>0</v>
      </c>
      <c r="E89" s="49">
        <f>programa!E38</f>
        <v>0</v>
      </c>
      <c r="F89" s="58">
        <f t="shared" si="10"/>
        <v>0</v>
      </c>
      <c r="G89" s="49">
        <f>programa!F38</f>
        <v>0</v>
      </c>
      <c r="H89" s="58">
        <f t="shared" si="11"/>
        <v>0</v>
      </c>
      <c r="I89" s="40" t="e">
        <f t="shared" si="8"/>
        <v>#DIV/0!</v>
      </c>
    </row>
    <row r="90" spans="1:9" ht="15" customHeight="1" x14ac:dyDescent="0.25">
      <c r="A90" s="39"/>
      <c r="B90" s="48" t="str">
        <f>programa!A39</f>
        <v>0101-INCREMENTO DE LA PRACTICA DE ACTIVIDADES FISICAS, DEPORTIVAS Y RECREATIVAS EN LA POBLACION PERUANA</v>
      </c>
      <c r="C90" s="49">
        <f>programa!D39</f>
        <v>193941542.93788442</v>
      </c>
      <c r="D90" s="58">
        <f t="shared" si="9"/>
        <v>4.3165618289549984E-3</v>
      </c>
      <c r="E90" s="49">
        <f>programa!E39</f>
        <v>545802492.23872304</v>
      </c>
      <c r="F90" s="58">
        <f t="shared" si="10"/>
        <v>1.0318662750168539E-2</v>
      </c>
      <c r="G90" s="49">
        <f>programa!F39</f>
        <v>384684864.39593834</v>
      </c>
      <c r="H90" s="58">
        <f t="shared" si="11"/>
        <v>8.017183356912639E-3</v>
      </c>
      <c r="I90" s="40">
        <f t="shared" si="8"/>
        <v>0.70480598726853172</v>
      </c>
    </row>
    <row r="91" spans="1:9" ht="30" hidden="1" x14ac:dyDescent="0.25">
      <c r="A91" s="39"/>
      <c r="B91" s="48" t="str">
        <f>programa!A40</f>
        <v>0103-FORTALECIMIENTO DE LAS CONDICIONES LABORALES</v>
      </c>
      <c r="C91" s="49">
        <f>programa!D40</f>
        <v>0</v>
      </c>
      <c r="D91" s="58">
        <f t="shared" si="9"/>
        <v>0</v>
      </c>
      <c r="E91" s="49">
        <f>programa!E40</f>
        <v>0</v>
      </c>
      <c r="F91" s="58">
        <f t="shared" si="10"/>
        <v>0</v>
      </c>
      <c r="G91" s="49">
        <f>programa!F40</f>
        <v>0</v>
      </c>
      <c r="H91" s="58">
        <f t="shared" si="11"/>
        <v>0</v>
      </c>
      <c r="I91" s="40" t="e">
        <f t="shared" si="8"/>
        <v>#DIV/0!</v>
      </c>
    </row>
    <row r="92" spans="1:9" ht="30" x14ac:dyDescent="0.25">
      <c r="A92" s="39"/>
      <c r="B92" s="48" t="str">
        <f>programa!A41</f>
        <v>0104-REDUCCION DE LA MORTALIDAD POR EMERGENCIAS Y URGENCIAS MEDICAS</v>
      </c>
      <c r="C92" s="49">
        <f>programa!D41</f>
        <v>178851176.81236514</v>
      </c>
      <c r="D92" s="58">
        <f t="shared" si="9"/>
        <v>3.9806951682301497E-3</v>
      </c>
      <c r="E92" s="49">
        <f>programa!E41</f>
        <v>246163016.77321678</v>
      </c>
      <c r="F92" s="58">
        <f t="shared" si="10"/>
        <v>4.6538320871864552E-3</v>
      </c>
      <c r="G92" s="49">
        <f>programa!F41</f>
        <v>236709232.27980223</v>
      </c>
      <c r="H92" s="58">
        <f t="shared" si="11"/>
        <v>4.9332362489519239E-3</v>
      </c>
      <c r="I92" s="40">
        <f t="shared" si="8"/>
        <v>0.96159543128233571</v>
      </c>
    </row>
    <row r="93" spans="1:9" ht="45" x14ac:dyDescent="0.25">
      <c r="A93" s="39"/>
      <c r="B93" s="48" t="str">
        <f>programa!A42</f>
        <v>0106-INCLUSION DE NIÑOS, NIÑAS Y JOVENES CON DISCAPACIDAD EN LA EDUCACION BASICA Y TECNICO PRODUCTIVA</v>
      </c>
      <c r="C93" s="49">
        <f>programa!D42</f>
        <v>230081452</v>
      </c>
      <c r="D93" s="58">
        <f t="shared" si="9"/>
        <v>5.1209286994887485E-3</v>
      </c>
      <c r="E93" s="49">
        <f>programa!E42</f>
        <v>275485804</v>
      </c>
      <c r="F93" s="58">
        <f t="shared" si="10"/>
        <v>5.2081937044210404E-3</v>
      </c>
      <c r="G93" s="49">
        <f>programa!F42</f>
        <v>270789072.87000012</v>
      </c>
      <c r="H93" s="58">
        <f t="shared" si="11"/>
        <v>5.6434912032637032E-3</v>
      </c>
      <c r="I93" s="40">
        <f t="shared" si="8"/>
        <v>0.98295109562161009</v>
      </c>
    </row>
    <row r="94" spans="1:9" ht="15" customHeight="1" x14ac:dyDescent="0.25">
      <c r="A94" s="39"/>
      <c r="B94" s="48" t="str">
        <f>programa!A43</f>
        <v>0107-MEJORA DE  LA FORMACION EN CARRERAS DOCENTES EN INSTITUTOS DE EDUCACION SUPERIOR NO UNIVERSITARIA</v>
      </c>
      <c r="C94" s="49">
        <f>programa!D43</f>
        <v>280465803</v>
      </c>
      <c r="D94" s="58">
        <f t="shared" si="9"/>
        <v>6.2423344746966279E-3</v>
      </c>
      <c r="E94" s="49">
        <f>programa!E43</f>
        <v>283206207</v>
      </c>
      <c r="F94" s="58">
        <f t="shared" si="10"/>
        <v>5.3541516946926312E-3</v>
      </c>
      <c r="G94" s="49">
        <f>programa!F43</f>
        <v>241997209.50000006</v>
      </c>
      <c r="H94" s="58">
        <f t="shared" si="11"/>
        <v>5.0434425161729503E-3</v>
      </c>
      <c r="I94" s="40">
        <f t="shared" si="8"/>
        <v>0.85449119234876114</v>
      </c>
    </row>
    <row r="95" spans="1:9" hidden="1" x14ac:dyDescent="0.25">
      <c r="A95" s="39"/>
      <c r="B95" s="48" t="str">
        <f>programa!A44</f>
        <v>0109-NUESTRAS CIUDADES</v>
      </c>
      <c r="C95" s="49">
        <f>programa!D44</f>
        <v>0</v>
      </c>
      <c r="D95" s="58">
        <f t="shared" si="9"/>
        <v>0</v>
      </c>
      <c r="E95" s="49">
        <f>programa!E44</f>
        <v>0</v>
      </c>
      <c r="F95" s="58">
        <f t="shared" si="10"/>
        <v>0</v>
      </c>
      <c r="G95" s="49">
        <f>programa!F44</f>
        <v>0</v>
      </c>
      <c r="H95" s="58">
        <f t="shared" si="11"/>
        <v>0</v>
      </c>
      <c r="I95" s="40" t="e">
        <f t="shared" si="8"/>
        <v>#DIV/0!</v>
      </c>
    </row>
    <row r="96" spans="1:9" hidden="1" x14ac:dyDescent="0.25">
      <c r="A96" s="39"/>
      <c r="B96" s="48" t="str">
        <f>programa!A45</f>
        <v>0110-FISCALIZACION ADUANERA</v>
      </c>
      <c r="C96" s="49">
        <f>programa!D45</f>
        <v>0</v>
      </c>
      <c r="D96" s="58">
        <f t="shared" si="9"/>
        <v>0</v>
      </c>
      <c r="E96" s="49">
        <f>programa!E45</f>
        <v>0</v>
      </c>
      <c r="F96" s="58">
        <f t="shared" si="10"/>
        <v>0</v>
      </c>
      <c r="G96" s="49">
        <f>programa!F45</f>
        <v>0</v>
      </c>
      <c r="H96" s="58">
        <f t="shared" si="11"/>
        <v>0</v>
      </c>
      <c r="I96" s="40" t="e">
        <f t="shared" si="8"/>
        <v>#DIV/0!</v>
      </c>
    </row>
    <row r="97" spans="1:9" x14ac:dyDescent="0.25">
      <c r="A97" s="39"/>
      <c r="B97" s="48" t="str">
        <f>programa!A46</f>
        <v>0111-APOYO AL HABITAT RURAL</v>
      </c>
      <c r="C97" s="49">
        <f>programa!D46</f>
        <v>8129480.6963204481</v>
      </c>
      <c r="D97" s="58">
        <f t="shared" si="9"/>
        <v>1.8093805757852724E-4</v>
      </c>
      <c r="E97" s="49">
        <f>programa!E46</f>
        <v>7863189.7221533414</v>
      </c>
      <c r="F97" s="58">
        <f t="shared" si="10"/>
        <v>1.4865744300779748E-4</v>
      </c>
      <c r="G97" s="49">
        <f>programa!F46</f>
        <v>7570453.7891104566</v>
      </c>
      <c r="H97" s="58">
        <f t="shared" si="11"/>
        <v>1.5777516024093773E-4</v>
      </c>
      <c r="I97" s="40">
        <f t="shared" si="8"/>
        <v>0.96277135063673391</v>
      </c>
    </row>
    <row r="98" spans="1:9" ht="15" hidden="1" customHeight="1" x14ac:dyDescent="0.25">
      <c r="A98" s="39"/>
      <c r="B98" s="48" t="str">
        <f>programa!A47</f>
        <v>0113-SERVICIOS REGISTRALES ACCESIBLES Y OPORTUNOS CON COBERTURA UNIVERSAL</v>
      </c>
      <c r="C98" s="49">
        <f>programa!D47</f>
        <v>0</v>
      </c>
      <c r="D98" s="58">
        <f t="shared" si="9"/>
        <v>0</v>
      </c>
      <c r="E98" s="49">
        <f>programa!E47</f>
        <v>0</v>
      </c>
      <c r="F98" s="58">
        <f t="shared" si="10"/>
        <v>0</v>
      </c>
      <c r="G98" s="49">
        <f>programa!F47</f>
        <v>0</v>
      </c>
      <c r="H98" s="58">
        <f t="shared" si="11"/>
        <v>0</v>
      </c>
      <c r="I98" s="40" t="e">
        <f t="shared" si="8"/>
        <v>#DIV/0!</v>
      </c>
    </row>
    <row r="99" spans="1:9" ht="15" hidden="1" customHeight="1" x14ac:dyDescent="0.25">
      <c r="A99" s="39"/>
      <c r="B99" s="48" t="str">
        <f>programa!A48</f>
        <v>0114-PROTECCION AL CONSUMIDOR</v>
      </c>
      <c r="C99" s="49">
        <f>programa!D48</f>
        <v>0</v>
      </c>
      <c r="D99" s="58">
        <f t="shared" si="9"/>
        <v>0</v>
      </c>
      <c r="E99" s="49">
        <f>programa!E48</f>
        <v>0</v>
      </c>
      <c r="F99" s="58">
        <f t="shared" si="10"/>
        <v>0</v>
      </c>
      <c r="G99" s="49">
        <f>programa!F48</f>
        <v>0</v>
      </c>
      <c r="H99" s="58">
        <f t="shared" si="11"/>
        <v>0</v>
      </c>
      <c r="I99" s="40" t="e">
        <f t="shared" si="8"/>
        <v>#DIV/0!</v>
      </c>
    </row>
    <row r="100" spans="1:9" ht="30" x14ac:dyDescent="0.25">
      <c r="A100" s="39"/>
      <c r="B100" s="48" t="str">
        <f>programa!A49</f>
        <v>0115-PROGRAMA NACIONAL DE ALIMENTACION ESCOLAR</v>
      </c>
      <c r="C100" s="49">
        <f>programa!D49</f>
        <v>2040174728</v>
      </c>
      <c r="D100" s="58">
        <f t="shared" si="9"/>
        <v>4.5408220548724849E-2</v>
      </c>
      <c r="E100" s="49">
        <f>programa!E49</f>
        <v>2180464611</v>
      </c>
      <c r="F100" s="58">
        <f t="shared" si="10"/>
        <v>4.1222748667379877E-2</v>
      </c>
      <c r="G100" s="49">
        <f>programa!F49</f>
        <v>2103647755.99</v>
      </c>
      <c r="H100" s="58">
        <f t="shared" si="11"/>
        <v>4.3841937489827891E-2</v>
      </c>
      <c r="I100" s="40">
        <f t="shared" si="8"/>
        <v>0.96477041882611869</v>
      </c>
    </row>
    <row r="101" spans="1:9" ht="30" hidden="1" customHeight="1" x14ac:dyDescent="0.25">
      <c r="A101" s="39"/>
      <c r="B101" s="48" t="str">
        <f>programa!A50</f>
        <v>0116-MEJORAMIENTO DE LA EMPLEABILIDAD E INSERCION LABORAL-PROEMPLEO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x14ac:dyDescent="0.25">
      <c r="A102" s="39"/>
      <c r="B102" s="48" t="str">
        <f>programa!A51</f>
        <v>0117-ATENCION OPORTUNA DE NIÑAS, NIÑOS Y ADOLESCENTES EN PRESUNTO ESTADO DE ABANDONO</v>
      </c>
      <c r="C102" s="49">
        <f>programa!D51</f>
        <v>220731327</v>
      </c>
      <c r="D102" s="58">
        <f t="shared" si="9"/>
        <v>4.9128227307542183E-3</v>
      </c>
      <c r="E102" s="49">
        <f>programa!E51</f>
        <v>261339743</v>
      </c>
      <c r="F102" s="58">
        <f t="shared" si="10"/>
        <v>4.9407555106092248E-3</v>
      </c>
      <c r="G102" s="49">
        <f>programa!F51</f>
        <v>251325303.62000057</v>
      </c>
      <c r="H102" s="58">
        <f t="shared" si="11"/>
        <v>5.2378485036505603E-3</v>
      </c>
      <c r="I102" s="40">
        <f t="shared" si="8"/>
        <v>0.96168038100504516</v>
      </c>
    </row>
    <row r="103" spans="1:9" ht="45" hidden="1" x14ac:dyDescent="0.25">
      <c r="A103" s="39"/>
      <c r="B103" s="48" t="str">
        <f>programa!A52</f>
        <v>0118-ACCESO DE HOGARES RURALES CON ECONOMIAS DE SUBSISTENCIA A MERCADOS LOCALES - HAKU WIÑAY</v>
      </c>
      <c r="C103" s="49">
        <f>programa!D52</f>
        <v>0</v>
      </c>
      <c r="D103" s="58">
        <f t="shared" si="9"/>
        <v>0</v>
      </c>
      <c r="E103" s="49">
        <f>programa!E52</f>
        <v>0</v>
      </c>
      <c r="F103" s="58">
        <f t="shared" si="10"/>
        <v>0</v>
      </c>
      <c r="G103" s="49">
        <f>programa!F52</f>
        <v>0</v>
      </c>
      <c r="H103" s="58">
        <f t="shared" si="11"/>
        <v>0</v>
      </c>
      <c r="I103" s="40" t="e">
        <f t="shared" si="8"/>
        <v>#DIV/0!</v>
      </c>
    </row>
    <row r="104" spans="1:9" ht="30" hidden="1" x14ac:dyDescent="0.25">
      <c r="A104" s="39"/>
      <c r="B104" s="48" t="str">
        <f>programa!A53</f>
        <v>0119-CELERIDAD EN LOS PROCESOS JUDICIALES CIVIL-COMERCIAL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ht="30" hidden="1" x14ac:dyDescent="0.25">
      <c r="A105" s="39"/>
      <c r="B105" s="48" t="str">
        <f>programa!A54</f>
        <v>0121-MEJORA DE LA ARTICULACION DE PEQUEÑOS PRODUCTORES AL MERCADO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customHeight="1" x14ac:dyDescent="0.25">
      <c r="A106" s="39"/>
      <c r="B106" s="48" t="str">
        <f>programa!A55</f>
        <v>0122-ACCESO Y PERMANENCIA DE POBLACION CON ALTO RENDIMIENTO ACADEMICO A UNA EDUCACION SUPERIOR DE CALIDAD</v>
      </c>
      <c r="C106" s="49">
        <f>programa!D55</f>
        <v>38587242.208823077</v>
      </c>
      <c r="D106" s="58">
        <f t="shared" si="9"/>
        <v>8.5883722631099218E-4</v>
      </c>
      <c r="E106" s="49">
        <f>programa!E55</f>
        <v>42509263.283423461</v>
      </c>
      <c r="F106" s="58">
        <f t="shared" si="10"/>
        <v>8.0365838891757399E-4</v>
      </c>
      <c r="G106" s="49">
        <f>programa!F55</f>
        <v>41663604.707490578</v>
      </c>
      <c r="H106" s="58">
        <f t="shared" si="11"/>
        <v>8.6830751392933487E-4</v>
      </c>
      <c r="I106" s="40">
        <f t="shared" si="8"/>
        <v>0.98010648713682491</v>
      </c>
    </row>
    <row r="107" spans="1:9" ht="45" hidden="1" x14ac:dyDescent="0.25">
      <c r="A107" s="39"/>
      <c r="B107" s="48" t="str">
        <f>programa!A56</f>
        <v>0123-MEJORA DE LAS COMPETENCIAS DE LA POBLACION PENITENCIARIA PARA SU REINSERCION SOCIAL POSITIVA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0124-MEJORA DE LA PROVISIÓN DE LOS SERVICIOS DE TELECOMUNICACIONES</v>
      </c>
      <c r="C108" s="49">
        <f>programa!D57</f>
        <v>0</v>
      </c>
      <c r="D108" s="58">
        <f t="shared" si="9"/>
        <v>0</v>
      </c>
      <c r="E108" s="49">
        <f>programa!E57</f>
        <v>0</v>
      </c>
      <c r="F108" s="58">
        <f t="shared" si="10"/>
        <v>0</v>
      </c>
      <c r="G108" s="49">
        <f>programa!F57</f>
        <v>0</v>
      </c>
      <c r="H108" s="58">
        <f t="shared" si="11"/>
        <v>0</v>
      </c>
      <c r="I108" s="40" t="e">
        <f t="shared" si="8"/>
        <v>#DIV/0!</v>
      </c>
    </row>
    <row r="109" spans="1:9" ht="15" hidden="1" customHeight="1" x14ac:dyDescent="0.25">
      <c r="A109" s="39"/>
      <c r="B109" s="48" t="str">
        <f>programa!A58</f>
        <v>0125-MEJORA DE LA EFICIENCIA DE LOS PROCESOS ELECTORALES E INCREMENTO DE LA PARTICIPACION POLITICA DE LA CIUDADANIA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x14ac:dyDescent="0.25">
      <c r="A110" s="39"/>
      <c r="B110" s="48" t="str">
        <f>programa!A59</f>
        <v>0127-MEJORA DE LA COMPETITIVIDAD DE LOS DESTINOS TURISTICOS</v>
      </c>
      <c r="C110" s="49">
        <f>programa!D59</f>
        <v>596948.58197229658</v>
      </c>
      <c r="D110" s="58">
        <f t="shared" si="9"/>
        <v>1.3286299695036021E-5</v>
      </c>
      <c r="E110" s="49">
        <f>programa!E59</f>
        <v>654224.68213700876</v>
      </c>
      <c r="F110" s="58">
        <f t="shared" si="10"/>
        <v>1.2368437216397639E-5</v>
      </c>
      <c r="G110" s="49">
        <f>programa!F59</f>
        <v>642828.54447772994</v>
      </c>
      <c r="H110" s="58">
        <f t="shared" si="11"/>
        <v>1.3397133043505433E-5</v>
      </c>
      <c r="I110" s="40">
        <f t="shared" si="8"/>
        <v>0.98258069747222987</v>
      </c>
    </row>
    <row r="111" spans="1:9" ht="15" hidden="1" customHeight="1" x14ac:dyDescent="0.25">
      <c r="A111" s="39"/>
      <c r="B111" s="48" t="str">
        <f>programa!A60</f>
        <v>0128-REDUCCION DE LA MINERIA ILEGAL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x14ac:dyDescent="0.25">
      <c r="A112" s="39"/>
      <c r="B112" s="48" t="str">
        <f>programa!A61</f>
        <v>0129-PREVENCION Y MANEJO DE CONDICIONES SECUNDARIAS DE SALUD EN PERSONAS CON DISCAPACIDAD</v>
      </c>
      <c r="C112" s="49">
        <f>programa!D61</f>
        <v>27445242.076084189</v>
      </c>
      <c r="D112" s="58">
        <f t="shared" si="9"/>
        <v>6.1084944740280795E-4</v>
      </c>
      <c r="E112" s="49">
        <f>programa!E61</f>
        <v>33916832.449210301</v>
      </c>
      <c r="F112" s="58">
        <f t="shared" si="10"/>
        <v>6.4121428643880451E-4</v>
      </c>
      <c r="G112" s="49">
        <f>programa!F61</f>
        <v>33080855.796122544</v>
      </c>
      <c r="H112" s="58">
        <f t="shared" si="11"/>
        <v>6.8943520025816982E-4</v>
      </c>
      <c r="I112" s="40">
        <f t="shared" si="8"/>
        <v>0.97535216018949844</v>
      </c>
    </row>
    <row r="113" spans="1:9" ht="60" hidden="1" x14ac:dyDescent="0.25">
      <c r="A113" s="39"/>
      <c r="B113" s="48" t="str">
        <f>programa!A62</f>
        <v>0130-COMPETITIVIDAD Y APROVECHAMIENTO SOSTENIBLE DE LOS RECURSOS FORESTALES Y DE LA FAUNA SILVESTRE</v>
      </c>
      <c r="C113" s="49">
        <f>programa!D62</f>
        <v>0</v>
      </c>
      <c r="D113" s="58">
        <f t="shared" si="9"/>
        <v>0</v>
      </c>
      <c r="E113" s="49">
        <f>programa!E62</f>
        <v>0</v>
      </c>
      <c r="F113" s="58">
        <f t="shared" si="10"/>
        <v>0</v>
      </c>
      <c r="G113" s="49">
        <f>programa!F62</f>
        <v>0</v>
      </c>
      <c r="H113" s="58">
        <f t="shared" si="11"/>
        <v>0</v>
      </c>
      <c r="I113" s="40" t="e">
        <f t="shared" si="8"/>
        <v>#DIV/0!</v>
      </c>
    </row>
    <row r="114" spans="1:9" ht="30" x14ac:dyDescent="0.25">
      <c r="A114" s="39"/>
      <c r="B114" s="48" t="str">
        <f>programa!A63</f>
        <v>0131-CONTROL Y PREVENCION EN SALUD MENTAL</v>
      </c>
      <c r="C114" s="49">
        <f>programa!D63</f>
        <v>64170427.568011425</v>
      </c>
      <c r="D114" s="58">
        <f t="shared" si="9"/>
        <v>1.4282428302455847E-3</v>
      </c>
      <c r="E114" s="49">
        <f>programa!E63</f>
        <v>72776660.923755109</v>
      </c>
      <c r="F114" s="58">
        <f t="shared" si="10"/>
        <v>1.3758783274795754E-3</v>
      </c>
      <c r="G114" s="49">
        <f>programa!F63</f>
        <v>70136312.847302645</v>
      </c>
      <c r="H114" s="58">
        <f t="shared" si="11"/>
        <v>1.4617047149946298E-3</v>
      </c>
      <c r="I114" s="40">
        <f t="shared" si="8"/>
        <v>0.96371985135153915</v>
      </c>
    </row>
    <row r="115" spans="1:9" ht="15" hidden="1" customHeight="1" x14ac:dyDescent="0.25">
      <c r="A115" s="39"/>
      <c r="B115" s="48" t="str">
        <f>programa!A64</f>
        <v>0132-PUESTA EN VALOR Y USO SOCIAL DEL PATRIMONIO CULTURAL</v>
      </c>
      <c r="C115" s="49">
        <f>programa!D64</f>
        <v>0</v>
      </c>
      <c r="D115" s="58">
        <f t="shared" si="9"/>
        <v>0</v>
      </c>
      <c r="E115" s="49">
        <f>programa!E64</f>
        <v>0</v>
      </c>
      <c r="F115" s="58">
        <f t="shared" si="10"/>
        <v>0</v>
      </c>
      <c r="G115" s="49">
        <f>programa!F64</f>
        <v>0</v>
      </c>
      <c r="H115" s="58">
        <f t="shared" si="11"/>
        <v>0</v>
      </c>
      <c r="I115" s="40" t="e">
        <f t="shared" si="8"/>
        <v>#DIV/0!</v>
      </c>
    </row>
    <row r="116" spans="1:9" ht="15" hidden="1" customHeight="1" x14ac:dyDescent="0.25">
      <c r="A116" s="39"/>
      <c r="B116" s="48" t="str">
        <f>programa!A65</f>
        <v>0134-PROMOCION DE LA INVERSION PRIVADA</v>
      </c>
      <c r="C116" s="49">
        <f>programa!D65</f>
        <v>0</v>
      </c>
      <c r="D116" s="58">
        <f t="shared" si="9"/>
        <v>0</v>
      </c>
      <c r="E116" s="49">
        <f>programa!E65</f>
        <v>0</v>
      </c>
      <c r="F116" s="58">
        <f t="shared" si="10"/>
        <v>0</v>
      </c>
      <c r="G116" s="49">
        <f>programa!F65</f>
        <v>0</v>
      </c>
      <c r="H116" s="58">
        <f t="shared" si="11"/>
        <v>0</v>
      </c>
      <c r="I116" s="40" t="e">
        <f t="shared" si="8"/>
        <v>#DIV/0!</v>
      </c>
    </row>
    <row r="117" spans="1:9" ht="15" hidden="1" customHeight="1" x14ac:dyDescent="0.25">
      <c r="A117" s="39"/>
      <c r="B117" s="48" t="str">
        <f>programa!A66</f>
        <v>0135-MEJORA DE LAS CAPACIDADES MILITARES PARA LA DEFENSA Y EL DESARROLLO NACIONAL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t="30" hidden="1" x14ac:dyDescent="0.25">
      <c r="A118" s="39"/>
      <c r="B118" s="48" t="str">
        <f>programa!A67</f>
        <v>0137-DESARROLLO DE LA CIENCIA, TECNOLOGIA E INNOVACION TECNOLOGICA</v>
      </c>
      <c r="C118" s="49">
        <f>programa!D67</f>
        <v>0</v>
      </c>
      <c r="D118" s="58">
        <f t="shared" ref="D118:D135" si="12">C118/$C$143</f>
        <v>0</v>
      </c>
      <c r="E118" s="49">
        <f>programa!E67</f>
        <v>0</v>
      </c>
      <c r="F118" s="58">
        <f t="shared" ref="F118:F135" si="13">E118/$E$143</f>
        <v>0</v>
      </c>
      <c r="G118" s="49">
        <f>programa!F67</f>
        <v>0</v>
      </c>
      <c r="H118" s="58">
        <f t="shared" ref="H118:H135" si="14">G118/$G$143</f>
        <v>0</v>
      </c>
      <c r="I118" s="40" t="e">
        <f t="shared" si="8"/>
        <v>#DIV/0!</v>
      </c>
    </row>
    <row r="119" spans="1:9" ht="45" x14ac:dyDescent="0.25">
      <c r="A119" s="39"/>
      <c r="B119" s="48" t="str">
        <f>programa!A68</f>
        <v>0138-REDUCCION DEL COSTO, TIEMPO E INSEGURIDAD EN EL SISTEMA DE TRANSPORTE</v>
      </c>
      <c r="C119" s="49">
        <f>programa!D68</f>
        <v>1400009216.2893538</v>
      </c>
      <c r="D119" s="58">
        <f t="shared" si="12"/>
        <v>3.1160040554876638E-2</v>
      </c>
      <c r="E119" s="49">
        <f>programa!E68</f>
        <v>2030946421.9868832</v>
      </c>
      <c r="F119" s="58">
        <f t="shared" si="13"/>
        <v>3.8396034261745565E-2</v>
      </c>
      <c r="G119" s="49">
        <f>programa!F68</f>
        <v>1471246056.3727949</v>
      </c>
      <c r="H119" s="58">
        <f t="shared" si="14"/>
        <v>3.0662109401151327E-2</v>
      </c>
      <c r="I119" s="40">
        <f t="shared" si="8"/>
        <v>0.72441401725086807</v>
      </c>
    </row>
    <row r="120" spans="1:9" ht="15" hidden="1" customHeight="1" x14ac:dyDescent="0.25">
      <c r="A120" s="39"/>
      <c r="B120" s="48" t="str">
        <f>programa!A69</f>
        <v>0139-DISMINUCION DE LA INCIDENCIA DE LOS CONFLICTOS, PROTESTAS Y MOVILIZACIONES SOCIALES VIOLENTAS QUE ALTERAN EL ORDEN PUBLICO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8"/>
        <v>#DIV/0!</v>
      </c>
    </row>
    <row r="121" spans="1:9" ht="15" hidden="1" customHeight="1" x14ac:dyDescent="0.25">
      <c r="A121" s="39"/>
      <c r="B121" s="48" t="str">
        <f>programa!A70</f>
        <v>0140-DESARROLLO Y PROMOCION DE LAS ARTES E INDUSTRIAS CULTURALES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ht="30" hidden="1" x14ac:dyDescent="0.25">
      <c r="A122" s="39"/>
      <c r="B122" s="48" t="str">
        <f>programa!A71</f>
        <v>0141-PROTECCION DE LA PROPIEDAD INTELECTUAL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t="30" hidden="1" x14ac:dyDescent="0.25">
      <c r="A123" s="39"/>
      <c r="B123" s="48" t="str">
        <f>programa!A72</f>
        <v>0142-ACCESO DE PERSONAS ADULTAS MAYORES A SERVICIOS ESPECIALIZADOS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t="60" hidden="1" x14ac:dyDescent="0.25">
      <c r="A124" s="39"/>
      <c r="B124" s="48" t="str">
        <f>programa!A73</f>
        <v>0143-CELERIDAD, PREDICTIBILIDAD Y ACCCESO DE LOS PROCESOS JUDICIALES TRIBUTARIOS, ADUANEROS Y DE TEMAS DE MERCADO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0144-CONSERVACION Y USO SOSTENIBLE DE ECOSISTEMAS PARA LA PROVISION DE SERVICIOS ECOSISTEMICOS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0145-MEJORA DE LA CALIDAD DEL SERVICIO ELECTRICO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0146-ACCESO DE LAS FAMILIAS A VIVIENDA Y ENTORNO URBANO ADECUADO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customHeight="1" x14ac:dyDescent="0.25">
      <c r="A128" s="39"/>
      <c r="B128" s="48" t="str">
        <f>programa!A77</f>
        <v>0147-FORTALECIMIENTO DE LA EDUCACION SUPERIOR TECNOLOGICA</v>
      </c>
      <c r="C128" s="49">
        <f>programa!D77</f>
        <v>21050844.927081909</v>
      </c>
      <c r="D128" s="58">
        <f t="shared" si="12"/>
        <v>4.6852918824408701E-4</v>
      </c>
      <c r="E128" s="49">
        <f>programa!E77</f>
        <v>28498416.022366293</v>
      </c>
      <c r="F128" s="58">
        <f t="shared" si="13"/>
        <v>5.3877647689483063E-4</v>
      </c>
      <c r="G128" s="49">
        <f>programa!F77</f>
        <v>26268965.88732896</v>
      </c>
      <c r="H128" s="58">
        <f t="shared" si="14"/>
        <v>5.4746920299530045E-4</v>
      </c>
      <c r="I128" s="40">
        <f t="shared" si="8"/>
        <v>0.92176933155556429</v>
      </c>
    </row>
    <row r="129" spans="1:9" ht="15" customHeight="1" x14ac:dyDescent="0.25">
      <c r="A129" s="39"/>
      <c r="B129" s="48" t="str">
        <f>programa!A78</f>
        <v>0148-REDUCCION DEL TIEMPO, INSEGURIDAD Y COSTO AMBIENTAL EN EL TRANSPORTE URBANO</v>
      </c>
      <c r="C129" s="49">
        <f>programa!D78</f>
        <v>47382857.336293578</v>
      </c>
      <c r="D129" s="58">
        <f t="shared" si="12"/>
        <v>1.0546014547804868E-3</v>
      </c>
      <c r="E129" s="49">
        <f>programa!E78</f>
        <v>64755525.206340045</v>
      </c>
      <c r="F129" s="58">
        <f t="shared" si="13"/>
        <v>1.224234838271878E-3</v>
      </c>
      <c r="G129" s="49">
        <f>programa!F78</f>
        <v>38842624.83248274</v>
      </c>
      <c r="H129" s="58">
        <f t="shared" si="14"/>
        <v>8.095157209649503E-4</v>
      </c>
      <c r="I129" s="40">
        <f t="shared" si="8"/>
        <v>0.59983491306282788</v>
      </c>
    </row>
    <row r="130" spans="1:9" ht="15" hidden="1" customHeight="1" x14ac:dyDescent="0.25">
      <c r="A130" s="39"/>
      <c r="B130" s="48" t="str">
        <f>programa!A79</f>
        <v>0149-MEJORA DEL DESEMPEÑO EN LAS CONTRATACIONES PUBLICAS</v>
      </c>
      <c r="C130" s="49">
        <f>programa!D79</f>
        <v>0</v>
      </c>
      <c r="D130" s="58">
        <f t="shared" si="12"/>
        <v>0</v>
      </c>
      <c r="E130" s="49">
        <f>programa!E79</f>
        <v>0</v>
      </c>
      <c r="F130" s="58">
        <f t="shared" si="13"/>
        <v>0</v>
      </c>
      <c r="G130" s="49">
        <f>programa!F79</f>
        <v>0</v>
      </c>
      <c r="H130" s="58">
        <f t="shared" si="14"/>
        <v>0</v>
      </c>
      <c r="I130" s="40" t="e">
        <f t="shared" si="8"/>
        <v>#DIV/0!</v>
      </c>
    </row>
    <row r="131" spans="1:9" ht="30" customHeight="1" x14ac:dyDescent="0.25">
      <c r="A131" s="39"/>
      <c r="B131" s="48" t="str">
        <f>programa!A80</f>
        <v>0150-INCREMENTO EN EL ACCESO DE LA POBLACION A LOS SERVICIOS EDUCATIVOS PUBLICOS DE LA EDUCACION BASICA</v>
      </c>
      <c r="C131" s="49">
        <f>programa!D80</f>
        <v>576377527.06982017</v>
      </c>
      <c r="D131" s="58">
        <f t="shared" si="12"/>
        <v>1.2828449205510902E-2</v>
      </c>
      <c r="E131" s="49">
        <f>programa!E80</f>
        <v>512742572.14267004</v>
      </c>
      <c r="F131" s="58">
        <f t="shared" si="13"/>
        <v>9.6936488103833672E-3</v>
      </c>
      <c r="G131" s="49">
        <f>programa!F80</f>
        <v>372569721.16711879</v>
      </c>
      <c r="H131" s="58">
        <f t="shared" si="14"/>
        <v>7.7646927245784945E-3</v>
      </c>
      <c r="I131" s="40">
        <f t="shared" si="8"/>
        <v>0.72662139133524428</v>
      </c>
    </row>
    <row r="132" spans="1:9" ht="30" hidden="1" customHeight="1" x14ac:dyDescent="0.25">
      <c r="A132" s="39"/>
      <c r="B132" s="48" t="str">
        <f>programa!A81</f>
        <v>0151-REDUCCION DE LA CORRUPCION EN EL USO DE LOS RECURSOS PUBLICOS</v>
      </c>
      <c r="C132" s="49">
        <f>programa!D81</f>
        <v>0</v>
      </c>
      <c r="D132" s="58">
        <f t="shared" si="12"/>
        <v>0</v>
      </c>
      <c r="E132" s="49">
        <f>programa!E81</f>
        <v>0</v>
      </c>
      <c r="F132" s="58">
        <f t="shared" si="13"/>
        <v>0</v>
      </c>
      <c r="G132" s="49">
        <f>programa!F81</f>
        <v>0</v>
      </c>
      <c r="H132" s="58">
        <f t="shared" si="14"/>
        <v>0</v>
      </c>
      <c r="I132" s="40" t="e">
        <f t="shared" si="8"/>
        <v>#DIV/0!</v>
      </c>
    </row>
    <row r="133" spans="1:9" ht="15" customHeight="1" x14ac:dyDescent="0.25">
      <c r="A133" s="39"/>
      <c r="B133" s="48" t="str">
        <f>programa!A82</f>
        <v>1001-PRODUCTOS ESPECIFICOS PARA DESARROLLO INFANTIL TEMPRANO</v>
      </c>
      <c r="C133" s="49">
        <f>programa!D82</f>
        <v>2667526249</v>
      </c>
      <c r="D133" s="58">
        <f t="shared" si="12"/>
        <v>5.9371199227061848E-2</v>
      </c>
      <c r="E133" s="49">
        <f>programa!E82</f>
        <v>2927684657</v>
      </c>
      <c r="F133" s="58">
        <f t="shared" si="13"/>
        <v>5.534930866752566E-2</v>
      </c>
      <c r="G133" s="49">
        <f>programa!F82</f>
        <v>2767622766.3799934</v>
      </c>
      <c r="H133" s="58">
        <f t="shared" si="14"/>
        <v>5.7679782165790026E-2</v>
      </c>
      <c r="I133" s="40">
        <f t="shared" si="8"/>
        <v>0.94532816564198474</v>
      </c>
    </row>
    <row r="134" spans="1:9" ht="15" customHeight="1" x14ac:dyDescent="0.25">
      <c r="A134" s="39"/>
      <c r="B134" s="48" t="str">
        <f>programa!A83</f>
        <v>1002-PRODUCTOS ESPECIFICOS PARA REDUCCION DE LA VIOLENCIA CONTRA LA MUJER</v>
      </c>
      <c r="C134" s="49">
        <f>programa!D83</f>
        <v>171743428.23271549</v>
      </c>
      <c r="D134" s="58">
        <f t="shared" si="12"/>
        <v>3.8224978282278004E-3</v>
      </c>
      <c r="E134" s="49">
        <f>programa!E83</f>
        <v>183318380.95388463</v>
      </c>
      <c r="F134" s="58">
        <f t="shared" si="13"/>
        <v>3.4657235462800108E-3</v>
      </c>
      <c r="G134" s="49">
        <f>programa!F83</f>
        <v>168793681.22149989</v>
      </c>
      <c r="H134" s="58">
        <f t="shared" si="14"/>
        <v>3.5178142346879255E-3</v>
      </c>
      <c r="I134" s="40">
        <f t="shared" si="8"/>
        <v>0.92076790305038447</v>
      </c>
    </row>
    <row r="135" spans="1:9" ht="30" x14ac:dyDescent="0.25">
      <c r="A135" s="39"/>
      <c r="B135" s="48" t="str">
        <f>programa!A84</f>
        <v>9002-ASIGNACIONES PRESUPUESTARIAS QUE NO RESULTAN EN PRODUCTOS</v>
      </c>
      <c r="C135" s="49">
        <f>programa!D84</f>
        <v>9644199054.5493259</v>
      </c>
      <c r="D135" s="58">
        <f t="shared" si="12"/>
        <v>0.21465118240832334</v>
      </c>
      <c r="E135" s="49">
        <f>programa!E84</f>
        <v>9632455369.9004345</v>
      </c>
      <c r="F135" s="58">
        <f t="shared" si="13"/>
        <v>0.18210627439674565</v>
      </c>
      <c r="G135" s="49">
        <f>programa!F84</f>
        <v>8825561915.3314972</v>
      </c>
      <c r="H135" s="58">
        <f t="shared" si="14"/>
        <v>0.18393275808785572</v>
      </c>
      <c r="I135" s="40">
        <f t="shared" si="8"/>
        <v>0.91623179930941345</v>
      </c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44929633959.357872</v>
      </c>
      <c r="D143" s="60">
        <f>+SUM(D53:D142)</f>
        <v>1</v>
      </c>
      <c r="E143" s="59">
        <f>SUM(E53:E142)</f>
        <v>52894692408.646477</v>
      </c>
      <c r="F143" s="60">
        <f>+SUM(F53:F142)</f>
        <v>1</v>
      </c>
      <c r="G143" s="59">
        <f>SUM(G53:G142)</f>
        <v>47982545399.0961</v>
      </c>
      <c r="H143" s="60">
        <f>+SUM(H53:H142)</f>
        <v>1.0000000000000002</v>
      </c>
      <c r="I143" s="61">
        <f t="shared" si="8"/>
        <v>0.9071334611117351</v>
      </c>
    </row>
    <row r="145" spans="2:9" x14ac:dyDescent="0.25">
      <c r="B145" s="9" t="s">
        <v>422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7419526.0204980327</v>
      </c>
      <c r="D148" s="22">
        <f>C148/$C$153</f>
        <v>1.6513657839299431E-4</v>
      </c>
      <c r="E148" s="34">
        <f>fuente!C2</f>
        <v>1549449883.5556636</v>
      </c>
      <c r="F148" s="22">
        <f>E148/$E$153</f>
        <v>2.9293106982930171E-2</v>
      </c>
      <c r="G148" s="34">
        <f>fuente!D2</f>
        <v>1025301480.3286345</v>
      </c>
      <c r="H148" s="22">
        <f>G148/$G$153</f>
        <v>2.1368217792546249E-2</v>
      </c>
      <c r="I148" s="21">
        <f t="shared" ref="I148:I153" si="15">G148/E148</f>
        <v>0.66171967948765265</v>
      </c>
    </row>
    <row r="149" spans="2:9" x14ac:dyDescent="0.25">
      <c r="B149" s="64" t="str">
        <f>fuente!A3</f>
        <v>RECURSOS DETERMINADOS</v>
      </c>
      <c r="C149" s="34">
        <f>fuente!B3</f>
        <v>5982096786.7509069</v>
      </c>
      <c r="D149" s="22">
        <f t="shared" ref="D149:D152" si="16">C149/$C$153</f>
        <v>0.13314367956262799</v>
      </c>
      <c r="E149" s="34">
        <f>fuente!C3</f>
        <v>7277819493.0447559</v>
      </c>
      <c r="F149" s="22">
        <f t="shared" ref="F149:F152" si="17">E149/$E$153</f>
        <v>0.1375907328625488</v>
      </c>
      <c r="G149" s="34">
        <f>fuente!D3</f>
        <v>4884756602.9779396</v>
      </c>
      <c r="H149" s="22">
        <f t="shared" ref="H149:H152" si="18">G149/$G$153</f>
        <v>0.10180278187304974</v>
      </c>
      <c r="I149" s="21">
        <f t="shared" si="15"/>
        <v>0.6711840830411071</v>
      </c>
    </row>
    <row r="150" spans="2:9" x14ac:dyDescent="0.25">
      <c r="B150" s="64" t="str">
        <f>fuente!A4</f>
        <v>RECURSOS DIRECTAMENTE RECAUDADOS</v>
      </c>
      <c r="C150" s="34">
        <f>fuente!B4</f>
        <v>174913673.03788692</v>
      </c>
      <c r="D150" s="22">
        <f t="shared" si="16"/>
        <v>3.8930580470811151E-3</v>
      </c>
      <c r="E150" s="34">
        <f>fuente!C4</f>
        <v>357948289.86809027</v>
      </c>
      <c r="F150" s="22">
        <f t="shared" si="17"/>
        <v>6.7671872841740619E-3</v>
      </c>
      <c r="G150" s="34">
        <f>fuente!D4</f>
        <v>285904644.57609558</v>
      </c>
      <c r="H150" s="22">
        <f t="shared" si="18"/>
        <v>5.9585135010673772E-3</v>
      </c>
      <c r="I150" s="21">
        <f t="shared" si="15"/>
        <v>0.79873169580292191</v>
      </c>
    </row>
    <row r="151" spans="2:9" x14ac:dyDescent="0.25">
      <c r="B151" s="64" t="str">
        <f>fuente!A5</f>
        <v>RECURSOS ORDINARIOS</v>
      </c>
      <c r="C151" s="34">
        <f>fuente!B5</f>
        <v>38224335318.647568</v>
      </c>
      <c r="D151" s="22">
        <f t="shared" si="16"/>
        <v>0.85075999847281869</v>
      </c>
      <c r="E151" s="34">
        <f>fuente!C5</f>
        <v>42726203530.328186</v>
      </c>
      <c r="F151" s="22">
        <f t="shared" si="17"/>
        <v>0.80775975026454572</v>
      </c>
      <c r="G151" s="34">
        <f>fuente!D5</f>
        <v>40949358819.176689</v>
      </c>
      <c r="H151" s="22">
        <f t="shared" si="18"/>
        <v>0.85342197831688305</v>
      </c>
      <c r="I151" s="21">
        <f t="shared" si="15"/>
        <v>0.95841323206050255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540868654.90096354</v>
      </c>
      <c r="D152" s="22">
        <f t="shared" si="16"/>
        <v>1.203812733907913E-2</v>
      </c>
      <c r="E152" s="34">
        <f>fuente!C6</f>
        <v>983271211.84971237</v>
      </c>
      <c r="F152" s="22">
        <f t="shared" si="17"/>
        <v>1.8589222605801228E-2</v>
      </c>
      <c r="G152" s="34">
        <f>fuente!D6</f>
        <v>837223852.03726006</v>
      </c>
      <c r="H152" s="22">
        <f t="shared" si="18"/>
        <v>1.7448508516453624E-2</v>
      </c>
      <c r="I152" s="21">
        <f t="shared" si="15"/>
        <v>0.85146787778144073</v>
      </c>
    </row>
    <row r="153" spans="2:9" x14ac:dyDescent="0.25">
      <c r="B153" s="15" t="s">
        <v>10</v>
      </c>
      <c r="C153" s="10">
        <f>SUM(C148:C152)</f>
        <v>44929633959.357826</v>
      </c>
      <c r="D153" s="37">
        <f>+SUM(D148:D152)</f>
        <v>0.99999999999999989</v>
      </c>
      <c r="E153" s="10">
        <f>SUM(E148:E152)</f>
        <v>52894692408.646408</v>
      </c>
      <c r="F153" s="37">
        <f>+SUM(F148:F152)</f>
        <v>0.99999999999999989</v>
      </c>
      <c r="G153" s="10">
        <f>SUM(G148:G152)</f>
        <v>47982545399.096619</v>
      </c>
      <c r="H153" s="37">
        <f>+SUM(H148:H152)</f>
        <v>1</v>
      </c>
      <c r="I153" s="29">
        <f t="shared" si="15"/>
        <v>0.90713346111174609</v>
      </c>
    </row>
    <row r="154" spans="2:9" x14ac:dyDescent="0.25">
      <c r="C154" s="17"/>
    </row>
    <row r="155" spans="2:9" x14ac:dyDescent="0.25">
      <c r="B155" s="9" t="s">
        <v>423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30262824437.673779</v>
      </c>
      <c r="D158" s="22">
        <f>C158/$C$160</f>
        <v>0.67356044932502313</v>
      </c>
      <c r="E158" s="34">
        <f>categoria!C2</f>
        <v>36392312319.597855</v>
      </c>
      <c r="F158" s="22">
        <f>E158/$E$160</f>
        <v>0.68801444270520085</v>
      </c>
      <c r="G158" s="34">
        <f>categoria!D2</f>
        <v>35862431355.234047</v>
      </c>
      <c r="H158" s="22">
        <f>G158/$G$160</f>
        <v>0.74740577134762387</v>
      </c>
      <c r="I158" s="21">
        <f>G158/E158</f>
        <v>0.98543975552555207</v>
      </c>
    </row>
    <row r="159" spans="2:9" x14ac:dyDescent="0.25">
      <c r="B159" t="str">
        <f>categoria!A3</f>
        <v>GASTO DE CAPITAL</v>
      </c>
      <c r="C159" s="34">
        <f>categoria!B3</f>
        <v>14666809521.683907</v>
      </c>
      <c r="D159" s="22">
        <f>C159/$C$160</f>
        <v>0.32643955067497693</v>
      </c>
      <c r="E159" s="34">
        <f>categoria!C3</f>
        <v>16502380089.048527</v>
      </c>
      <c r="F159" s="22">
        <f>E159/$E$160</f>
        <v>0.31198555729479927</v>
      </c>
      <c r="G159" s="34">
        <f>categoria!D3</f>
        <v>12120114043.862379</v>
      </c>
      <c r="H159" s="22">
        <f>G159/$G$160</f>
        <v>0.25259422865237607</v>
      </c>
      <c r="I159" s="33">
        <f>G159/E159</f>
        <v>0.7344464239982964</v>
      </c>
    </row>
    <row r="160" spans="2:9" x14ac:dyDescent="0.25">
      <c r="B160" s="15" t="s">
        <v>10</v>
      </c>
      <c r="C160" s="10">
        <f>SUM(C158:C159)</f>
        <v>44929633959.357681</v>
      </c>
      <c r="D160" s="37">
        <f>+SUM(D158:D159)</f>
        <v>1</v>
      </c>
      <c r="E160" s="10">
        <f>SUM(E158:E159)</f>
        <v>52894692408.646378</v>
      </c>
      <c r="F160" s="37">
        <f>+SUM(F158:F159)</f>
        <v>1</v>
      </c>
      <c r="G160" s="10">
        <f>SUM(G158:G159)</f>
        <v>47982545399.096428</v>
      </c>
      <c r="H160" s="37">
        <f>+SUM(H158:H159)</f>
        <v>1</v>
      </c>
      <c r="I160" s="21">
        <f>G160/E160</f>
        <v>0.90713346111174298</v>
      </c>
    </row>
    <row r="161" spans="2:9" x14ac:dyDescent="0.25">
      <c r="G161" s="19"/>
    </row>
    <row r="162" spans="2:9" x14ac:dyDescent="0.25">
      <c r="B162" s="9" t="s">
        <v>424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14051848418.336994</v>
      </c>
      <c r="D165" s="22">
        <f>C165/$C$168</f>
        <v>0.3127523458358884</v>
      </c>
      <c r="E165" s="34">
        <f>ciclo!C2</f>
        <v>16759244812.546589</v>
      </c>
      <c r="F165" s="22">
        <f>E165/$E$168</f>
        <v>0.31684171037559516</v>
      </c>
      <c r="G165" s="34">
        <f>ciclo!D2</f>
        <v>15142111756.951731</v>
      </c>
      <c r="H165" s="22">
        <f>G165/$G$168</f>
        <v>0.31557541666468025</v>
      </c>
      <c r="I165" s="21">
        <f>G165/E165</f>
        <v>0.90350799969314766</v>
      </c>
    </row>
    <row r="166" spans="2:9" x14ac:dyDescent="0.25">
      <c r="B166" t="s">
        <v>22</v>
      </c>
      <c r="C166" s="34">
        <f>ciclo!B3</f>
        <v>14544740811.76675</v>
      </c>
      <c r="D166" s="22">
        <f>C166/$C$168</f>
        <v>0.32372266430933982</v>
      </c>
      <c r="E166" s="34">
        <f>ciclo!C3</f>
        <v>17436224812.8064</v>
      </c>
      <c r="F166" s="22">
        <f>E166/$E$168</f>
        <v>0.32964034799748909</v>
      </c>
      <c r="G166" s="34">
        <f>ciclo!D3</f>
        <v>15715595380.192465</v>
      </c>
      <c r="H166" s="22">
        <f t="shared" ref="H166:H167" si="19">G166/$G$168</f>
        <v>0.32752733831599673</v>
      </c>
      <c r="I166" s="21">
        <f>G166/E166</f>
        <v>0.90131869420780908</v>
      </c>
    </row>
    <row r="167" spans="2:9" x14ac:dyDescent="0.25">
      <c r="B167" t="s">
        <v>23</v>
      </c>
      <c r="C167" s="34">
        <f>ciclo!B4</f>
        <v>16333044729.254215</v>
      </c>
      <c r="D167" s="22">
        <f>C167/$C$168</f>
        <v>0.36352498985477188</v>
      </c>
      <c r="E167" s="34">
        <f>ciclo!C4</f>
        <v>18699222783.293579</v>
      </c>
      <c r="F167" s="22">
        <f>E167/$E$168</f>
        <v>0.35351794162691569</v>
      </c>
      <c r="G167" s="34">
        <f>ciclo!D4</f>
        <v>17124838261.952044</v>
      </c>
      <c r="H167" s="22">
        <f t="shared" si="19"/>
        <v>0.35689724501932307</v>
      </c>
      <c r="I167" s="21">
        <f>G167/E167</f>
        <v>0.9158048150135879</v>
      </c>
    </row>
    <row r="168" spans="2:9" x14ac:dyDescent="0.25">
      <c r="B168" s="15" t="s">
        <v>10</v>
      </c>
      <c r="C168" s="10">
        <f>SUM(C165:C167)</f>
        <v>44929633959.357956</v>
      </c>
      <c r="D168" s="35">
        <f>+SUM(D165:D167)</f>
        <v>1</v>
      </c>
      <c r="E168" s="10">
        <f>SUM(E165:E167)</f>
        <v>52894692408.646568</v>
      </c>
      <c r="F168" s="35">
        <f>+SUM(F165:F167)</f>
        <v>1</v>
      </c>
      <c r="G168" s="10">
        <f>SUM(G165:G167)</f>
        <v>47982545399.096237</v>
      </c>
      <c r="H168" s="35">
        <f>+SUM(H165:H167)</f>
        <v>1</v>
      </c>
      <c r="I168" s="29">
        <f>G168/E168</f>
        <v>0.90713346111173621</v>
      </c>
    </row>
    <row r="169" spans="2:9" x14ac:dyDescent="0.25">
      <c r="C169" s="17"/>
      <c r="E169" s="20"/>
    </row>
    <row r="170" spans="2:9" x14ac:dyDescent="0.25">
      <c r="B170" s="9" t="s">
        <v>425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28123681027.661453</v>
      </c>
      <c r="D173" s="22">
        <f>C173/$C$177</f>
        <v>0.62594948031629694</v>
      </c>
      <c r="E173" s="34">
        <f>derecho!C2</f>
        <v>33272560241.065056</v>
      </c>
      <c r="F173" s="22">
        <f>E173/$E$177</f>
        <v>0.62903400560518596</v>
      </c>
      <c r="G173" s="34">
        <f>derecho!D2</f>
        <v>30709643782.041809</v>
      </c>
      <c r="H173" s="22">
        <f>G173/$G$177</f>
        <v>0.64001697964569249</v>
      </c>
      <c r="I173" s="21">
        <f>G173/E173</f>
        <v>0.92297206946341059</v>
      </c>
    </row>
    <row r="174" spans="2:9" x14ac:dyDescent="0.25">
      <c r="B174" t="s">
        <v>26</v>
      </c>
      <c r="C174" s="34">
        <v>0</v>
      </c>
      <c r="D174" s="22">
        <f>C174/$C$177</f>
        <v>0</v>
      </c>
      <c r="E174" s="34">
        <v>0</v>
      </c>
      <c r="F174" s="22">
        <f>E174/$E$177</f>
        <v>0</v>
      </c>
      <c r="G174" s="34">
        <v>0</v>
      </c>
      <c r="H174" s="22">
        <f t="shared" ref="H174:H176" si="20">G174/$G$177</f>
        <v>0</v>
      </c>
      <c r="I174" s="21" t="e">
        <f>G174/E174</f>
        <v>#DIV/0!</v>
      </c>
    </row>
    <row r="175" spans="2:9" x14ac:dyDescent="0.25">
      <c r="B175" t="s">
        <v>27</v>
      </c>
      <c r="C175" s="34">
        <f>derecho!B3</f>
        <v>619058283.08020782</v>
      </c>
      <c r="D175" s="22">
        <f>C175/$C$177</f>
        <v>1.3778395872091731E-2</v>
      </c>
      <c r="E175" s="34">
        <f>derecho!C3</f>
        <v>733720019.66517568</v>
      </c>
      <c r="F175" s="22">
        <f>E175/$E$177</f>
        <v>1.3871335407278763E-2</v>
      </c>
      <c r="G175" s="34">
        <f>derecho!D3</f>
        <v>688564976.68401778</v>
      </c>
      <c r="H175" s="22">
        <f t="shared" si="20"/>
        <v>1.4350321996402236E-2</v>
      </c>
    </row>
    <row r="176" spans="2:9" x14ac:dyDescent="0.25">
      <c r="B176" t="s">
        <v>28</v>
      </c>
      <c r="C176" s="34">
        <f>derecho!B4</f>
        <v>16186894648.616123</v>
      </c>
      <c r="D176" s="22">
        <f>C176/$C$177</f>
        <v>0.36027212381161128</v>
      </c>
      <c r="E176" s="34">
        <f>derecho!C4</f>
        <v>18888412147.916149</v>
      </c>
      <c r="F176" s="22">
        <f>E176/$E$177</f>
        <v>0.35709465898753529</v>
      </c>
      <c r="G176" s="34">
        <f>derecho!D4</f>
        <v>16584336640.370283</v>
      </c>
      <c r="H176" s="22">
        <f t="shared" si="20"/>
        <v>0.34563269835790533</v>
      </c>
      <c r="I176" s="21">
        <f>G176/E176</f>
        <v>0.87801645318290766</v>
      </c>
    </row>
    <row r="177" spans="2:9" x14ac:dyDescent="0.25">
      <c r="B177" s="15" t="s">
        <v>10</v>
      </c>
      <c r="C177" s="10">
        <f>+SUM(C173:C176)</f>
        <v>44929633959.357788</v>
      </c>
      <c r="D177" s="37">
        <f>+SUM(D173:D176)</f>
        <v>1</v>
      </c>
      <c r="E177" s="10">
        <f>+SUM(E173:E176)</f>
        <v>52894692408.646378</v>
      </c>
      <c r="F177" s="37">
        <f>+SUM(F173:F176)</f>
        <v>1</v>
      </c>
      <c r="G177" s="10">
        <f>SUM(G173:G176)</f>
        <v>47982545399.096107</v>
      </c>
      <c r="H177" s="37">
        <f>+SUM(H173:H176)</f>
        <v>1</v>
      </c>
      <c r="I177" s="29">
        <f>G177/E177</f>
        <v>0.90713346111173698</v>
      </c>
    </row>
    <row r="180" spans="2:9" x14ac:dyDescent="0.25">
      <c r="B180" s="9" t="s">
        <v>426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17751124294.318401</v>
      </c>
      <c r="D183" s="22">
        <f>C183/$C$186</f>
        <v>0.39508722261960993</v>
      </c>
      <c r="E183" s="34">
        <f>nivel_gob!C2</f>
        <v>16880942584.953569</v>
      </c>
      <c r="F183" s="22">
        <f>E183/$E$186</f>
        <v>0.31914246621451464</v>
      </c>
      <c r="G183" s="34">
        <f>nivel_gob!D2</f>
        <v>16146514659.428371</v>
      </c>
      <c r="H183" s="22">
        <f>G183/$G$186</f>
        <v>0.33650808903798674</v>
      </c>
      <c r="I183" s="21">
        <f>G183/E183</f>
        <v>0.95649366604801955</v>
      </c>
    </row>
    <row r="184" spans="2:9" x14ac:dyDescent="0.25">
      <c r="B184" t="s">
        <v>31</v>
      </c>
      <c r="C184" s="34">
        <f>nivel_gob!B4</f>
        <v>23271995168.973877</v>
      </c>
      <c r="D184" s="22">
        <f>C184/$C$186</f>
        <v>0.51796538538518044</v>
      </c>
      <c r="E184" s="34">
        <f>nivel_gob!C4</f>
        <v>28129350866.714703</v>
      </c>
      <c r="F184" s="22">
        <f>E184/$E$186</f>
        <v>0.53179911983223049</v>
      </c>
      <c r="G184" s="34">
        <f>nivel_gob!D4</f>
        <v>26897568240.582455</v>
      </c>
      <c r="H184" s="22">
        <f t="shared" ref="H184:H185" si="21">G184/$G$186</f>
        <v>0.56056984924124065</v>
      </c>
      <c r="I184" s="21">
        <f>G184/E184</f>
        <v>0.95621005859791064</v>
      </c>
    </row>
    <row r="185" spans="2:9" x14ac:dyDescent="0.25">
      <c r="B185" t="s">
        <v>32</v>
      </c>
      <c r="C185" s="34">
        <f>nivel_gob!B3</f>
        <v>3906514496.0655684</v>
      </c>
      <c r="D185" s="22">
        <f>C185/$C$186</f>
        <v>8.6947391995209608E-2</v>
      </c>
      <c r="E185" s="34">
        <f>nivel_gob!C3</f>
        <v>7884398956.9780989</v>
      </c>
      <c r="F185" s="22">
        <f>E185/$E$186</f>
        <v>0.14905841395325486</v>
      </c>
      <c r="G185" s="34">
        <f>nivel_gob!D3</f>
        <v>4938462499.0855694</v>
      </c>
      <c r="H185" s="22">
        <f t="shared" si="21"/>
        <v>0.10292206172077253</v>
      </c>
      <c r="I185" s="21">
        <f>G185/E185</f>
        <v>0.62635877839677001</v>
      </c>
    </row>
    <row r="186" spans="2:9" x14ac:dyDescent="0.25">
      <c r="B186" s="15" t="s">
        <v>10</v>
      </c>
      <c r="C186" s="10">
        <f>SUM(C183:C185)</f>
        <v>44929633959.357849</v>
      </c>
      <c r="D186" s="37">
        <f>+SUM(D183:D185)</f>
        <v>1</v>
      </c>
      <c r="E186" s="10">
        <f>SUM(E183:E185)</f>
        <v>52894692408.64637</v>
      </c>
      <c r="F186" s="37">
        <f>+SUM(F183:F185)</f>
        <v>1</v>
      </c>
      <c r="G186" s="10">
        <f>SUM(G183:G185)</f>
        <v>47982545399.096397</v>
      </c>
      <c r="H186" s="37">
        <f>+SUM(H183:H185)</f>
        <v>0.99999999999999989</v>
      </c>
      <c r="I186" s="29">
        <f>G186/E186</f>
        <v>0.90713346111174253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427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411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1065673286.7030015</v>
      </c>
      <c r="D192" s="22">
        <f t="shared" ref="D192:D216" si="22">C192/$C$217</f>
        <v>2.3718717309537393E-2</v>
      </c>
      <c r="E192" s="34">
        <f>departamento!C2</f>
        <v>1270460700.3553762</v>
      </c>
      <c r="F192" s="22">
        <f t="shared" ref="F192:F216" si="23">E192/$E$217</f>
        <v>2.401868018326352E-2</v>
      </c>
      <c r="G192" s="34">
        <f>departamento!D2</f>
        <v>1187767012.1719687</v>
      </c>
      <c r="H192" s="22">
        <f>G192/$G$217</f>
        <v>2.4754147623738669E-2</v>
      </c>
      <c r="I192" s="21">
        <f t="shared" ref="I192:I217" si="24">G192/E192</f>
        <v>0.93491047132723093</v>
      </c>
    </row>
    <row r="193" spans="2:9" x14ac:dyDescent="0.25">
      <c r="B193" t="str">
        <f>departamento!A3</f>
        <v>ANCASH</v>
      </c>
      <c r="C193" s="34">
        <f>departamento!B3</f>
        <v>2785162179.8057985</v>
      </c>
      <c r="D193" s="22">
        <f t="shared" si="22"/>
        <v>6.1989425115841768E-2</v>
      </c>
      <c r="E193" s="34">
        <f>departamento!C3</f>
        <v>3324101949.0728526</v>
      </c>
      <c r="F193" s="22">
        <f t="shared" si="23"/>
        <v>6.284377123118455E-2</v>
      </c>
      <c r="G193" s="34">
        <f>departamento!D3</f>
        <v>2607419966.9980202</v>
      </c>
      <c r="H193" s="22">
        <f t="shared" ref="H193:H216" si="25">G193/$G$217</f>
        <v>5.4341009742412218E-2</v>
      </c>
      <c r="I193" s="21">
        <f t="shared" si="24"/>
        <v>0.78439831477649868</v>
      </c>
    </row>
    <row r="194" spans="2:9" x14ac:dyDescent="0.25">
      <c r="B194" t="str">
        <f>departamento!A4</f>
        <v>APURIMAC</v>
      </c>
      <c r="C194" s="34">
        <f>departamento!B4</f>
        <v>1187215412.9044654</v>
      </c>
      <c r="D194" s="22">
        <f t="shared" si="22"/>
        <v>2.6423883488086889E-2</v>
      </c>
      <c r="E194" s="34">
        <f>departamento!C4</f>
        <v>1389662336.0566502</v>
      </c>
      <c r="F194" s="22">
        <f t="shared" si="23"/>
        <v>2.6272245338352474E-2</v>
      </c>
      <c r="G194" s="34">
        <f>departamento!D4</f>
        <v>1275063440.0794761</v>
      </c>
      <c r="H194" s="22">
        <f t="shared" si="25"/>
        <v>2.6573484784396091E-2</v>
      </c>
      <c r="I194" s="21">
        <f t="shared" si="24"/>
        <v>0.91753471832419131</v>
      </c>
    </row>
    <row r="195" spans="2:9" x14ac:dyDescent="0.25">
      <c r="B195" t="str">
        <f>departamento!A5</f>
        <v>AREQUIPA</v>
      </c>
      <c r="C195" s="34">
        <f>departamento!B5</f>
        <v>1349294006.8059669</v>
      </c>
      <c r="D195" s="22">
        <f t="shared" si="22"/>
        <v>3.0031270854031449E-2</v>
      </c>
      <c r="E195" s="34">
        <f>departamento!C5</f>
        <v>1826055637.9126294</v>
      </c>
      <c r="F195" s="22">
        <f t="shared" si="23"/>
        <v>3.4522473895965633E-2</v>
      </c>
      <c r="G195" s="34">
        <f>departamento!D5</f>
        <v>1573442171.543746</v>
      </c>
      <c r="H195" s="22">
        <f t="shared" si="25"/>
        <v>3.2791969630968872E-2</v>
      </c>
      <c r="I195" s="21">
        <f t="shared" si="24"/>
        <v>0.86166168153690725</v>
      </c>
    </row>
    <row r="196" spans="2:9" x14ac:dyDescent="0.25">
      <c r="B196" t="str">
        <f>departamento!A6</f>
        <v>AYACUCHO</v>
      </c>
      <c r="C196" s="34">
        <f>departamento!B6</f>
        <v>1313888040.599694</v>
      </c>
      <c r="D196" s="22">
        <f t="shared" si="22"/>
        <v>2.9243239368212978E-2</v>
      </c>
      <c r="E196" s="34">
        <f>departamento!C6</f>
        <v>1921880100.7795925</v>
      </c>
      <c r="F196" s="22">
        <f t="shared" si="23"/>
        <v>3.6334082178449932E-2</v>
      </c>
      <c r="G196" s="34">
        <f>departamento!D6</f>
        <v>1719816540.6487174</v>
      </c>
      <c r="H196" s="22">
        <f t="shared" si="25"/>
        <v>3.5842544957631901E-2</v>
      </c>
      <c r="I196" s="21">
        <f t="shared" si="24"/>
        <v>0.89486151604935715</v>
      </c>
    </row>
    <row r="197" spans="2:9" x14ac:dyDescent="0.25">
      <c r="B197" t="str">
        <f>departamento!A7</f>
        <v>CAJAMARCA</v>
      </c>
      <c r="C197" s="34">
        <f>departamento!B7</f>
        <v>2757649901.1106572</v>
      </c>
      <c r="D197" s="22">
        <f t="shared" si="22"/>
        <v>6.1377083632712215E-2</v>
      </c>
      <c r="E197" s="34">
        <f>departamento!C7</f>
        <v>3531261963.1422143</v>
      </c>
      <c r="F197" s="22">
        <f t="shared" si="23"/>
        <v>6.6760232498581915E-2</v>
      </c>
      <c r="G197" s="34">
        <f>departamento!D7</f>
        <v>3169031228.8268771</v>
      </c>
      <c r="H197" s="22">
        <f t="shared" si="25"/>
        <v>6.6045500555845307E-2</v>
      </c>
      <c r="I197" s="21">
        <f t="shared" si="24"/>
        <v>0.89742173248653179</v>
      </c>
    </row>
    <row r="198" spans="2:9" x14ac:dyDescent="0.25">
      <c r="B198" t="str">
        <f>departamento!A8</f>
        <v>CUSCO</v>
      </c>
      <c r="C198" s="34">
        <f>departamento!B8</f>
        <v>2459597425.6324234</v>
      </c>
      <c r="D198" s="22">
        <f t="shared" si="22"/>
        <v>5.4743322143628113E-2</v>
      </c>
      <c r="E198" s="34">
        <f>departamento!C8</f>
        <v>3301277030.5671048</v>
      </c>
      <c r="F198" s="22">
        <f t="shared" si="23"/>
        <v>6.2412254996447605E-2</v>
      </c>
      <c r="G198" s="34">
        <f>departamento!D8</f>
        <v>2822499633.7630076</v>
      </c>
      <c r="H198" s="22">
        <f t="shared" si="25"/>
        <v>5.8823466122665834E-2</v>
      </c>
      <c r="I198" s="21">
        <f t="shared" si="24"/>
        <v>0.85497206312253926</v>
      </c>
    </row>
    <row r="199" spans="2:9" x14ac:dyDescent="0.25">
      <c r="B199" t="str">
        <f>departamento!A9</f>
        <v>HUANCAVELICA</v>
      </c>
      <c r="C199" s="34">
        <f>departamento!B9</f>
        <v>986842404.33264041</v>
      </c>
      <c r="D199" s="22">
        <f t="shared" si="22"/>
        <v>2.1964176365765864E-2</v>
      </c>
      <c r="E199" s="34">
        <f>departamento!C9</f>
        <v>1216389114.8513553</v>
      </c>
      <c r="F199" s="22">
        <f t="shared" si="23"/>
        <v>2.2996430444361889E-2</v>
      </c>
      <c r="G199" s="34">
        <f>departamento!D9</f>
        <v>1105805475.6306784</v>
      </c>
      <c r="H199" s="22">
        <f t="shared" si="25"/>
        <v>2.3045994463884958E-2</v>
      </c>
      <c r="I199" s="21">
        <f t="shared" si="24"/>
        <v>0.90908859848339696</v>
      </c>
    </row>
    <row r="200" spans="2:9" x14ac:dyDescent="0.25">
      <c r="B200" t="str">
        <f>departamento!A10</f>
        <v>HUANUCO</v>
      </c>
      <c r="C200" s="34">
        <f>departamento!B10</f>
        <v>1305784493.5593576</v>
      </c>
      <c r="D200" s="22">
        <f t="shared" si="22"/>
        <v>2.9062878516671952E-2</v>
      </c>
      <c r="E200" s="34">
        <f>departamento!C10</f>
        <v>1734879432.1324432</v>
      </c>
      <c r="F200" s="22">
        <f t="shared" si="23"/>
        <v>3.2798743184464567E-2</v>
      </c>
      <c r="G200" s="34">
        <f>departamento!D10</f>
        <v>1586005570.8042889</v>
      </c>
      <c r="H200" s="22">
        <f t="shared" si="25"/>
        <v>3.3053802327755726E-2</v>
      </c>
      <c r="I200" s="21">
        <f t="shared" si="24"/>
        <v>0.91418777664268891</v>
      </c>
    </row>
    <row r="201" spans="2:9" x14ac:dyDescent="0.25">
      <c r="B201" t="str">
        <f>departamento!A11</f>
        <v>ICA</v>
      </c>
      <c r="C201" s="34">
        <f>departamento!B11</f>
        <v>956554508.91618192</v>
      </c>
      <c r="D201" s="22">
        <f t="shared" si="22"/>
        <v>2.1290057911031602E-2</v>
      </c>
      <c r="E201" s="34">
        <f>departamento!C11</f>
        <v>1193116906.8073151</v>
      </c>
      <c r="F201" s="22">
        <f t="shared" si="23"/>
        <v>2.2556457982394494E-2</v>
      </c>
      <c r="G201" s="34">
        <f>departamento!D11</f>
        <v>1048058898.8491443</v>
      </c>
      <c r="H201" s="22">
        <f t="shared" si="25"/>
        <v>2.1842503146339686E-2</v>
      </c>
      <c r="I201" s="21">
        <f t="shared" si="24"/>
        <v>0.87842096015022175</v>
      </c>
    </row>
    <row r="202" spans="2:9" x14ac:dyDescent="0.25">
      <c r="B202" t="str">
        <f>departamento!A12</f>
        <v>JUNIN</v>
      </c>
      <c r="C202" s="34">
        <f>departamento!B12</f>
        <v>1863781014.2672589</v>
      </c>
      <c r="D202" s="22">
        <f t="shared" si="22"/>
        <v>4.1482221198445177E-2</v>
      </c>
      <c r="E202" s="34">
        <f>departamento!C12</f>
        <v>2243225192.3265414</v>
      </c>
      <c r="F202" s="22">
        <f t="shared" si="23"/>
        <v>4.2409268117037976E-2</v>
      </c>
      <c r="G202" s="34">
        <f>departamento!D12</f>
        <v>2140721774.1475418</v>
      </c>
      <c r="H202" s="22">
        <f t="shared" si="25"/>
        <v>4.4614593834946217E-2</v>
      </c>
      <c r="I202" s="21">
        <f t="shared" si="24"/>
        <v>0.95430533745357549</v>
      </c>
    </row>
    <row r="203" spans="2:9" x14ac:dyDescent="0.25">
      <c r="B203" t="str">
        <f>departamento!A13</f>
        <v>LA LIBERTAD</v>
      </c>
      <c r="C203" s="34">
        <f>departamento!B13</f>
        <v>2355855339.7037029</v>
      </c>
      <c r="D203" s="22">
        <f t="shared" si="22"/>
        <v>5.2434331911867874E-2</v>
      </c>
      <c r="E203" s="34">
        <f>departamento!C13</f>
        <v>2756502684.706213</v>
      </c>
      <c r="F203" s="22">
        <f t="shared" si="23"/>
        <v>5.211302985582008E-2</v>
      </c>
      <c r="G203" s="34">
        <f>departamento!D13</f>
        <v>2439857552.9844642</v>
      </c>
      <c r="H203" s="22">
        <f t="shared" si="25"/>
        <v>5.0848856239094478E-2</v>
      </c>
      <c r="I203" s="21">
        <f t="shared" si="24"/>
        <v>0.88512794365172298</v>
      </c>
    </row>
    <row r="204" spans="2:9" x14ac:dyDescent="0.25">
      <c r="B204" t="str">
        <f>departamento!A14</f>
        <v>LAMBAYEQUE</v>
      </c>
      <c r="C204" s="34">
        <f>departamento!B14</f>
        <v>1349120420.9810252</v>
      </c>
      <c r="D204" s="22">
        <f t="shared" si="22"/>
        <v>3.002740734993305E-2</v>
      </c>
      <c r="E204" s="34">
        <f>departamento!C14</f>
        <v>1564699300.8582735</v>
      </c>
      <c r="F204" s="22">
        <f t="shared" si="23"/>
        <v>2.9581404666652315E-2</v>
      </c>
      <c r="G204" s="34">
        <f>departamento!D14</f>
        <v>1390772205.7506158</v>
      </c>
      <c r="H204" s="22">
        <f t="shared" si="25"/>
        <v>2.8984960972429238E-2</v>
      </c>
      <c r="I204" s="21">
        <f t="shared" si="24"/>
        <v>0.88884311828333107</v>
      </c>
    </row>
    <row r="205" spans="2:9" x14ac:dyDescent="0.25">
      <c r="B205" t="str">
        <f>departamento!A15</f>
        <v>LIMA</v>
      </c>
      <c r="C205" s="34">
        <f>departamento!B15</f>
        <v>10302297300.987665</v>
      </c>
      <c r="D205" s="22">
        <f t="shared" si="22"/>
        <v>0.22929849173280234</v>
      </c>
      <c r="E205" s="34">
        <f>departamento!C15</f>
        <v>10390653496.409634</v>
      </c>
      <c r="F205" s="22">
        <f t="shared" si="23"/>
        <v>0.19644038037190889</v>
      </c>
      <c r="G205" s="34">
        <f>departamento!D15</f>
        <v>9966534774.9664268</v>
      </c>
      <c r="H205" s="22">
        <f t="shared" si="25"/>
        <v>0.20771167290250026</v>
      </c>
      <c r="I205" s="21">
        <f t="shared" si="24"/>
        <v>0.95918267108129862</v>
      </c>
    </row>
    <row r="206" spans="2:9" x14ac:dyDescent="0.25">
      <c r="B206" t="str">
        <f>departamento!A16</f>
        <v>LORETO</v>
      </c>
      <c r="C206" s="34">
        <f>departamento!B16</f>
        <v>1853972978.3733065</v>
      </c>
      <c r="D206" s="22">
        <f t="shared" si="22"/>
        <v>4.1263923495356285E-2</v>
      </c>
      <c r="E206" s="34">
        <f>departamento!C16</f>
        <v>2477294343.6769381</v>
      </c>
      <c r="F206" s="22">
        <f t="shared" si="23"/>
        <v>4.6834459770333882E-2</v>
      </c>
      <c r="G206" s="34">
        <f>departamento!D16</f>
        <v>2293622746.8828988</v>
      </c>
      <c r="H206" s="22">
        <f t="shared" si="25"/>
        <v>4.7801189532685862E-2</v>
      </c>
      <c r="I206" s="21">
        <f t="shared" si="24"/>
        <v>0.92585798402888864</v>
      </c>
    </row>
    <row r="207" spans="2:9" x14ac:dyDescent="0.25">
      <c r="B207" t="str">
        <f>departamento!A17</f>
        <v>MADRE DE DIOS</v>
      </c>
      <c r="C207" s="34">
        <f>departamento!B17</f>
        <v>303847585.76729155</v>
      </c>
      <c r="D207" s="22">
        <f t="shared" si="22"/>
        <v>6.7627434054357881E-3</v>
      </c>
      <c r="E207" s="34">
        <f>departamento!C17</f>
        <v>368741590.68113834</v>
      </c>
      <c r="F207" s="22">
        <f t="shared" si="23"/>
        <v>6.9712399087675141E-3</v>
      </c>
      <c r="G207" s="34">
        <f>departamento!D17</f>
        <v>346396244.23250288</v>
      </c>
      <c r="H207" s="22">
        <f t="shared" si="25"/>
        <v>7.2192135984313162E-3</v>
      </c>
      <c r="I207" s="21">
        <f t="shared" si="24"/>
        <v>0.93940106835423909</v>
      </c>
    </row>
    <row r="208" spans="2:9" x14ac:dyDescent="0.25">
      <c r="B208" t="str">
        <f>departamento!A18</f>
        <v>MOQUEGUA</v>
      </c>
      <c r="C208" s="34">
        <f>departamento!B18</f>
        <v>425965628.9853543</v>
      </c>
      <c r="D208" s="22">
        <f t="shared" si="22"/>
        <v>9.4807277835975892E-3</v>
      </c>
      <c r="E208" s="34">
        <f>departamento!C18</f>
        <v>565243134.4839927</v>
      </c>
      <c r="F208" s="22">
        <f t="shared" si="23"/>
        <v>1.0686197588920941E-2</v>
      </c>
      <c r="G208" s="34">
        <f>departamento!D18</f>
        <v>510484998.93752378</v>
      </c>
      <c r="H208" s="22">
        <f t="shared" si="25"/>
        <v>1.0638972874230634E-2</v>
      </c>
      <c r="I208" s="21">
        <f t="shared" si="24"/>
        <v>0.90312463397462173</v>
      </c>
    </row>
    <row r="209" spans="2:9" x14ac:dyDescent="0.25">
      <c r="B209" t="str">
        <f>departamento!A19</f>
        <v>PASCO</v>
      </c>
      <c r="C209" s="34">
        <f>departamento!B19</f>
        <v>553361989.22331965</v>
      </c>
      <c r="D209" s="22">
        <f t="shared" si="22"/>
        <v>1.231619179724178E-2</v>
      </c>
      <c r="E209" s="34">
        <f>departamento!C19</f>
        <v>680869089.82127166</v>
      </c>
      <c r="F209" s="22">
        <f t="shared" si="23"/>
        <v>1.2872162759944E-2</v>
      </c>
      <c r="G209" s="34">
        <f>departamento!D19</f>
        <v>623120233.40741313</v>
      </c>
      <c r="H209" s="22">
        <f t="shared" si="25"/>
        <v>1.2986393869366316E-2</v>
      </c>
      <c r="I209" s="21">
        <f t="shared" si="24"/>
        <v>0.91518361271324911</v>
      </c>
    </row>
    <row r="210" spans="2:9" x14ac:dyDescent="0.25">
      <c r="B210" t="str">
        <f>departamento!A20</f>
        <v>PIURA</v>
      </c>
      <c r="C210" s="34">
        <f>departamento!B20</f>
        <v>3454725979.1110787</v>
      </c>
      <c r="D210" s="22">
        <f t="shared" si="22"/>
        <v>7.6891923540621923E-2</v>
      </c>
      <c r="E210" s="34">
        <f>departamento!C20</f>
        <v>3997736695.4548531</v>
      </c>
      <c r="F210" s="22">
        <f t="shared" si="23"/>
        <v>7.5579165194301426E-2</v>
      </c>
      <c r="G210" s="34">
        <f>departamento!D20</f>
        <v>3635757132.4176874</v>
      </c>
      <c r="H210" s="22">
        <f t="shared" si="25"/>
        <v>7.5772493980408445E-2</v>
      </c>
      <c r="I210" s="21">
        <f t="shared" si="24"/>
        <v>0.90945387587714044</v>
      </c>
    </row>
    <row r="211" spans="2:9" x14ac:dyDescent="0.25">
      <c r="B211" t="str">
        <f>departamento!A21</f>
        <v>PROVINCIA CONSTITUCIONAL DEL CALLAO</v>
      </c>
      <c r="C211" s="34">
        <f>departamento!B21</f>
        <v>733380885.31903183</v>
      </c>
      <c r="D211" s="22">
        <f t="shared" si="22"/>
        <v>1.6322876923111095E-2</v>
      </c>
      <c r="E211" s="34">
        <f>departamento!C21</f>
        <v>789263602.87692738</v>
      </c>
      <c r="F211" s="22">
        <f t="shared" si="23"/>
        <v>1.4921413981942541E-2</v>
      </c>
      <c r="G211" s="34">
        <f>departamento!D21</f>
        <v>712862365.7825259</v>
      </c>
      <c r="H211" s="22">
        <f t="shared" si="25"/>
        <v>1.4856701741295162E-2</v>
      </c>
      <c r="I211" s="21">
        <f t="shared" si="24"/>
        <v>0.90319934073240804</v>
      </c>
    </row>
    <row r="212" spans="2:9" x14ac:dyDescent="0.25">
      <c r="B212" t="str">
        <f>departamento!A22</f>
        <v>PUNO</v>
      </c>
      <c r="C212" s="34">
        <f>departamento!B22</f>
        <v>2262083933.301825</v>
      </c>
      <c r="D212" s="22">
        <f t="shared" si="22"/>
        <v>5.0347259346649541E-2</v>
      </c>
      <c r="E212" s="34">
        <f>departamento!C22</f>
        <v>2352120361.0122643</v>
      </c>
      <c r="F212" s="22">
        <f t="shared" si="23"/>
        <v>4.4467984478302275E-2</v>
      </c>
      <c r="G212" s="34">
        <f>departamento!D22</f>
        <v>2174289174.551775</v>
      </c>
      <c r="H212" s="22">
        <f t="shared" si="25"/>
        <v>4.5314169068503239E-2</v>
      </c>
      <c r="I212" s="21">
        <f t="shared" si="24"/>
        <v>0.92439537133892358</v>
      </c>
    </row>
    <row r="213" spans="2:9" x14ac:dyDescent="0.25">
      <c r="B213" t="str">
        <f>departamento!A23</f>
        <v>SAN MARTIN</v>
      </c>
      <c r="C213" s="34">
        <f>departamento!B23</f>
        <v>1431593804.09993</v>
      </c>
      <c r="D213" s="22">
        <f t="shared" si="22"/>
        <v>3.1863019525040191E-2</v>
      </c>
      <c r="E213" s="34">
        <f>departamento!C23</f>
        <v>1678930498.2614195</v>
      </c>
      <c r="F213" s="22">
        <f t="shared" si="23"/>
        <v>3.1741001257566098E-2</v>
      </c>
      <c r="G213" s="34">
        <f>departamento!D23</f>
        <v>1541681723.2413628</v>
      </c>
      <c r="H213" s="22">
        <f t="shared" si="25"/>
        <v>3.2130052926921289E-2</v>
      </c>
      <c r="I213" s="21">
        <f t="shared" si="24"/>
        <v>0.9182522593030612</v>
      </c>
    </row>
    <row r="214" spans="2:9" x14ac:dyDescent="0.25">
      <c r="B214" t="str">
        <f>departamento!A24</f>
        <v>TACNA</v>
      </c>
      <c r="C214" s="34">
        <f>departamento!B24</f>
        <v>551186438.23986506</v>
      </c>
      <c r="D214" s="22">
        <f t="shared" si="22"/>
        <v>1.226777050394964E-2</v>
      </c>
      <c r="E214" s="34">
        <f>departamento!C24</f>
        <v>668074408.68982148</v>
      </c>
      <c r="F214" s="22">
        <f t="shared" si="23"/>
        <v>1.263027306272064E-2</v>
      </c>
      <c r="G214" s="34">
        <f>departamento!D24</f>
        <v>615438589.28474641</v>
      </c>
      <c r="H214" s="22">
        <f t="shared" si="25"/>
        <v>1.2826301401182846E-2</v>
      </c>
      <c r="I214" s="21">
        <f t="shared" si="24"/>
        <v>0.92121263931019215</v>
      </c>
    </row>
    <row r="215" spans="2:9" x14ac:dyDescent="0.25">
      <c r="B215" t="str">
        <f>departamento!A25</f>
        <v>TUMBES</v>
      </c>
      <c r="C215" s="34">
        <f>departamento!B25</f>
        <v>400273583.70038456</v>
      </c>
      <c r="D215" s="22">
        <f t="shared" si="22"/>
        <v>8.9088992815401259E-3</v>
      </c>
      <c r="E215" s="34">
        <f>departamento!C25</f>
        <v>517180284.35728878</v>
      </c>
      <c r="F215" s="22">
        <f t="shared" si="23"/>
        <v>9.7775459277034665E-3</v>
      </c>
      <c r="G215" s="34">
        <f>departamento!D25</f>
        <v>477675696.87805581</v>
      </c>
      <c r="H215" s="22">
        <f t="shared" si="25"/>
        <v>9.9551971014662736E-3</v>
      </c>
      <c r="I215" s="21">
        <f t="shared" si="24"/>
        <v>0.92361544189889955</v>
      </c>
    </row>
    <row r="216" spans="2:9" x14ac:dyDescent="0.25">
      <c r="B216" t="str">
        <f>departamento!A26</f>
        <v>UCAYALI</v>
      </c>
      <c r="C216" s="34">
        <f>departamento!B26</f>
        <v>920525416.92668021</v>
      </c>
      <c r="D216" s="22">
        <f t="shared" si="22"/>
        <v>2.0488157498887299E-2</v>
      </c>
      <c r="E216" s="34">
        <f>departamento!C26</f>
        <v>1135072553.3523543</v>
      </c>
      <c r="F216" s="22">
        <f t="shared" si="23"/>
        <v>2.1459101124611302E-2</v>
      </c>
      <c r="G216" s="34">
        <f>departamento!D26</f>
        <v>1018420246.3146901</v>
      </c>
      <c r="H216" s="22">
        <f t="shared" si="25"/>
        <v>2.1224806600899381E-2</v>
      </c>
      <c r="I216" s="21">
        <f t="shared" si="24"/>
        <v>0.89722920645632731</v>
      </c>
    </row>
    <row r="217" spans="2:9" x14ac:dyDescent="0.25">
      <c r="B217" s="15" t="s">
        <v>10</v>
      </c>
      <c r="C217" s="10">
        <f>SUM(C192:C216)</f>
        <v>44929633959.35791</v>
      </c>
      <c r="D217" s="35">
        <f>+SUM(D192:D216)</f>
        <v>0.99999999999999989</v>
      </c>
      <c r="E217" s="26">
        <f>SUM(E192:E216)</f>
        <v>52894692408.646469</v>
      </c>
      <c r="F217" s="35">
        <f>+SUM(F192:F216)</f>
        <v>0.99999999999999978</v>
      </c>
      <c r="G217" s="26">
        <f>SUM(G192:G216)</f>
        <v>47982545399.096146</v>
      </c>
      <c r="H217" s="35">
        <f>+SUM(H192:H216)</f>
        <v>1.0000000000000002</v>
      </c>
      <c r="I217" s="29">
        <f t="shared" si="24"/>
        <v>0.90713346111173609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428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712442972.29760551</v>
      </c>
      <c r="D223" s="22">
        <f t="shared" ref="D223:D247" si="26">C223/$C$248</f>
        <v>3.0613747000404548E-2</v>
      </c>
      <c r="E223" s="34">
        <f>regional!C2</f>
        <v>832859400.67571843</v>
      </c>
      <c r="F223" s="22">
        <f t="shared" ref="F223:F247" si="27">E223/$E$248</f>
        <v>2.9608198376921427E-2</v>
      </c>
      <c r="G223" s="34">
        <f>regional!D2</f>
        <v>820457114.20329666</v>
      </c>
      <c r="H223" s="22">
        <f>G223/$G$248</f>
        <v>3.0503021941047308E-2</v>
      </c>
      <c r="I223" s="21">
        <f t="shared" ref="I223:I248" si="28">G223/E223</f>
        <v>0.9851087873146902</v>
      </c>
    </row>
    <row r="224" spans="2:9" x14ac:dyDescent="0.25">
      <c r="B224" t="str">
        <f>regional!A3</f>
        <v>ANCASH</v>
      </c>
      <c r="C224" s="34">
        <f>regional!B3</f>
        <v>1482782421.3562376</v>
      </c>
      <c r="D224" s="22">
        <f t="shared" si="26"/>
        <v>6.3715311497360219E-2</v>
      </c>
      <c r="E224" s="34">
        <f>regional!C3</f>
        <v>1430304440.9376941</v>
      </c>
      <c r="F224" s="22">
        <f t="shared" si="27"/>
        <v>5.0847403045839928E-2</v>
      </c>
      <c r="G224" s="34">
        <f>regional!D3</f>
        <v>1266134304.6693418</v>
      </c>
      <c r="H224" s="22">
        <f t="shared" ref="H224:H247" si="29">G224/$G$248</f>
        <v>4.7072445112678905E-2</v>
      </c>
      <c r="I224" s="21">
        <f t="shared" si="28"/>
        <v>0.88522014504777469</v>
      </c>
    </row>
    <row r="225" spans="2:9" x14ac:dyDescent="0.25">
      <c r="B225" t="str">
        <f>regional!A4</f>
        <v>APURIMAC</v>
      </c>
      <c r="C225" s="34">
        <f>regional!B4</f>
        <v>702448616.65529251</v>
      </c>
      <c r="D225" s="22">
        <f t="shared" si="26"/>
        <v>3.0184288521673108E-2</v>
      </c>
      <c r="E225" s="34">
        <f>regional!C4</f>
        <v>885966674.9428426</v>
      </c>
      <c r="F225" s="22">
        <f t="shared" si="27"/>
        <v>3.1496164953852483E-2</v>
      </c>
      <c r="G225" s="34">
        <f>regional!D4</f>
        <v>872655869.79271507</v>
      </c>
      <c r="H225" s="22">
        <f t="shared" si="29"/>
        <v>3.244367156121121E-2</v>
      </c>
      <c r="I225" s="21">
        <f t="shared" si="28"/>
        <v>0.98497595279079064</v>
      </c>
    </row>
    <row r="226" spans="2:9" x14ac:dyDescent="0.25">
      <c r="B226" t="str">
        <f>regional!A5</f>
        <v>AREQUIPA</v>
      </c>
      <c r="C226" s="34">
        <f>regional!B5</f>
        <v>930803235.91790199</v>
      </c>
      <c r="D226" s="22">
        <f t="shared" si="26"/>
        <v>3.9996709743169843E-2</v>
      </c>
      <c r="E226" s="34">
        <f>regional!C5</f>
        <v>1146658972.5391533</v>
      </c>
      <c r="F226" s="22">
        <f t="shared" si="27"/>
        <v>4.076379074555838E-2</v>
      </c>
      <c r="G226" s="34">
        <f>regional!D5</f>
        <v>1120707640.7293944</v>
      </c>
      <c r="H226" s="22">
        <f t="shared" si="29"/>
        <v>4.1665760663021779E-2</v>
      </c>
      <c r="I226" s="21">
        <f t="shared" si="28"/>
        <v>0.97736787272305348</v>
      </c>
    </row>
    <row r="227" spans="2:9" x14ac:dyDescent="0.25">
      <c r="B227" t="str">
        <f>regional!A6</f>
        <v>AYACUCHO</v>
      </c>
      <c r="C227" s="34">
        <f>regional!B6</f>
        <v>959974761.04078567</v>
      </c>
      <c r="D227" s="22">
        <f t="shared" si="26"/>
        <v>4.125021314548126E-2</v>
      </c>
      <c r="E227" s="34">
        <f>regional!C6</f>
        <v>1267890430.4772577</v>
      </c>
      <c r="F227" s="22">
        <f t="shared" si="27"/>
        <v>4.5073575870445727E-2</v>
      </c>
      <c r="G227" s="34">
        <f>regional!D6</f>
        <v>1245506066.4123335</v>
      </c>
      <c r="H227" s="22">
        <f t="shared" si="29"/>
        <v>4.6305526777441257E-2</v>
      </c>
      <c r="I227" s="21">
        <f t="shared" si="28"/>
        <v>0.9823451904621614</v>
      </c>
    </row>
    <row r="228" spans="2:9" x14ac:dyDescent="0.25">
      <c r="B228" t="str">
        <f>regional!A7</f>
        <v>CAJAMARCA</v>
      </c>
      <c r="C228" s="34">
        <f>regional!B7</f>
        <v>1848436548.6077271</v>
      </c>
      <c r="D228" s="22">
        <f t="shared" si="26"/>
        <v>7.9427506545379861E-2</v>
      </c>
      <c r="E228" s="34">
        <f>regional!C7</f>
        <v>2311602796.8601646</v>
      </c>
      <c r="F228" s="22">
        <f t="shared" si="27"/>
        <v>8.2177608996852572E-2</v>
      </c>
      <c r="G228" s="34">
        <f>regional!D7</f>
        <v>2190094368.3488941</v>
      </c>
      <c r="H228" s="22">
        <f t="shared" si="29"/>
        <v>8.1423508205643202E-2</v>
      </c>
      <c r="I228" s="21">
        <f t="shared" si="28"/>
        <v>0.947435420706224</v>
      </c>
    </row>
    <row r="229" spans="2:9" x14ac:dyDescent="0.25">
      <c r="B229" t="str">
        <f>regional!A8</f>
        <v>CUSCO</v>
      </c>
      <c r="C229" s="34">
        <f>regional!B8</f>
        <v>1293581765.0090859</v>
      </c>
      <c r="D229" s="22">
        <f t="shared" si="26"/>
        <v>5.5585340045690594E-2</v>
      </c>
      <c r="E229" s="34">
        <f>regional!C8</f>
        <v>1675416781.7416866</v>
      </c>
      <c r="F229" s="22">
        <f t="shared" si="27"/>
        <v>5.9561160500301191E-2</v>
      </c>
      <c r="G229" s="34">
        <f>regional!D8</f>
        <v>1588848565.0721314</v>
      </c>
      <c r="H229" s="22">
        <f t="shared" si="29"/>
        <v>5.9070342376710688E-2</v>
      </c>
      <c r="I229" s="21">
        <f t="shared" si="28"/>
        <v>0.94833033928455535</v>
      </c>
    </row>
    <row r="230" spans="2:9" x14ac:dyDescent="0.25">
      <c r="B230" t="str">
        <f>regional!A9</f>
        <v>HUANCAVELICA</v>
      </c>
      <c r="C230" s="34">
        <f>regional!B9</f>
        <v>681716940.77682924</v>
      </c>
      <c r="D230" s="22">
        <f t="shared" si="26"/>
        <v>2.9293446300027129E-2</v>
      </c>
      <c r="E230" s="34">
        <f>regional!C9</f>
        <v>855650748.82851493</v>
      </c>
      <c r="F230" s="22">
        <f t="shared" si="27"/>
        <v>3.0418432081239337E-2</v>
      </c>
      <c r="G230" s="34">
        <f>regional!D9</f>
        <v>816843402.25987208</v>
      </c>
      <c r="H230" s="22">
        <f t="shared" si="29"/>
        <v>3.0368671061774426E-2</v>
      </c>
      <c r="I230" s="21">
        <f t="shared" si="28"/>
        <v>0.95464581007873295</v>
      </c>
    </row>
    <row r="231" spans="2:9" x14ac:dyDescent="0.25">
      <c r="B231" t="str">
        <f>regional!A10</f>
        <v>HUANUCO</v>
      </c>
      <c r="C231" s="34">
        <f>regional!B10</f>
        <v>920505826.08089888</v>
      </c>
      <c r="D231" s="22">
        <f t="shared" si="26"/>
        <v>3.9554228994861183E-2</v>
      </c>
      <c r="E231" s="34">
        <f>regional!C10</f>
        <v>1179396775.5664165</v>
      </c>
      <c r="F231" s="22">
        <f t="shared" si="27"/>
        <v>4.1927621478175872E-2</v>
      </c>
      <c r="G231" s="34">
        <f>regional!D10</f>
        <v>1121126285.0303481</v>
      </c>
      <c r="H231" s="22">
        <f t="shared" si="29"/>
        <v>4.1681325055208059E-2</v>
      </c>
      <c r="I231" s="21">
        <f t="shared" si="28"/>
        <v>0.95059297113299002</v>
      </c>
    </row>
    <row r="232" spans="2:9" x14ac:dyDescent="0.25">
      <c r="B232" t="str">
        <f>regional!A11</f>
        <v>ICA</v>
      </c>
      <c r="C232" s="34">
        <f>regional!B11</f>
        <v>666041345.49625576</v>
      </c>
      <c r="D232" s="22">
        <f t="shared" si="26"/>
        <v>2.8619864376055605E-2</v>
      </c>
      <c r="E232" s="34">
        <f>regional!C11</f>
        <v>824741525.74295747</v>
      </c>
      <c r="F232" s="22">
        <f t="shared" si="27"/>
        <v>2.9319607468043869E-2</v>
      </c>
      <c r="G232" s="34">
        <f>regional!D11</f>
        <v>802996929.70507514</v>
      </c>
      <c r="H232" s="22">
        <f t="shared" si="29"/>
        <v>2.9853885768511158E-2</v>
      </c>
      <c r="I232" s="21">
        <f t="shared" si="28"/>
        <v>0.97363465357428924</v>
      </c>
    </row>
    <row r="233" spans="2:9" x14ac:dyDescent="0.25">
      <c r="B233" t="str">
        <f>regional!A12</f>
        <v>JUNIN</v>
      </c>
      <c r="C233" s="34">
        <f>regional!B12</f>
        <v>1379444556.1794672</v>
      </c>
      <c r="D233" s="22">
        <f t="shared" si="26"/>
        <v>5.9274872917580018E-2</v>
      </c>
      <c r="E233" s="34">
        <f>regional!C12</f>
        <v>1704679033.0227458</v>
      </c>
      <c r="F233" s="22">
        <f t="shared" si="27"/>
        <v>6.0601435173531747E-2</v>
      </c>
      <c r="G233" s="34">
        <f>regional!D12</f>
        <v>1698087941.6738837</v>
      </c>
      <c r="H233" s="22">
        <f t="shared" si="29"/>
        <v>6.313165288718782E-2</v>
      </c>
      <c r="I233" s="21">
        <f t="shared" si="28"/>
        <v>0.99613352940865663</v>
      </c>
    </row>
    <row r="234" spans="2:9" x14ac:dyDescent="0.25">
      <c r="B234" t="str">
        <f>regional!A13</f>
        <v>LA LIBERTAD</v>
      </c>
      <c r="C234" s="34">
        <f>regional!B13</f>
        <v>1543265404.6113431</v>
      </c>
      <c r="D234" s="22">
        <f t="shared" si="26"/>
        <v>6.6314271441101566E-2</v>
      </c>
      <c r="E234" s="34">
        <f>regional!C13</f>
        <v>1743816873.3901494</v>
      </c>
      <c r="F234" s="22">
        <f t="shared" si="27"/>
        <v>6.1992787592322005E-2</v>
      </c>
      <c r="G234" s="34">
        <f>regional!D13</f>
        <v>1664253551.9834814</v>
      </c>
      <c r="H234" s="22">
        <f t="shared" si="29"/>
        <v>6.1873755169900721E-2</v>
      </c>
      <c r="I234" s="21">
        <f t="shared" si="28"/>
        <v>0.95437403856977876</v>
      </c>
    </row>
    <row r="235" spans="2:9" x14ac:dyDescent="0.25">
      <c r="B235" t="str">
        <f>regional!A14</f>
        <v>LAMBAYEQUE</v>
      </c>
      <c r="C235" s="34">
        <f>regional!B14</f>
        <v>936052848.88172185</v>
      </c>
      <c r="D235" s="22">
        <f t="shared" si="26"/>
        <v>4.0222286146297435E-2</v>
      </c>
      <c r="E235" s="34">
        <f>regional!C14</f>
        <v>1084578649.5797715</v>
      </c>
      <c r="F235" s="22">
        <f t="shared" si="27"/>
        <v>3.8556831784666012E-2</v>
      </c>
      <c r="G235" s="34">
        <f>regional!D14</f>
        <v>1005906259.0807321</v>
      </c>
      <c r="H235" s="22">
        <f t="shared" si="29"/>
        <v>3.739766547234006E-2</v>
      </c>
      <c r="I235" s="21">
        <f t="shared" si="28"/>
        <v>0.92746271510183087</v>
      </c>
    </row>
    <row r="236" spans="2:9" x14ac:dyDescent="0.25">
      <c r="B236" t="str">
        <f>regional!A15</f>
        <v>LIMA</v>
      </c>
      <c r="C236" s="34">
        <f>regional!B15</f>
        <v>896438368.77783847</v>
      </c>
      <c r="D236" s="22">
        <f t="shared" si="26"/>
        <v>3.8520047906032709E-2</v>
      </c>
      <c r="E236" s="34">
        <f>regional!C15</f>
        <v>1039550370.8686857</v>
      </c>
      <c r="F236" s="22">
        <f t="shared" si="27"/>
        <v>3.6956073952590783E-2</v>
      </c>
      <c r="G236" s="34">
        <f>regional!D15</f>
        <v>990015847.77680671</v>
      </c>
      <c r="H236" s="22">
        <f t="shared" si="29"/>
        <v>3.6806890456480057E-2</v>
      </c>
      <c r="I236" s="21">
        <f t="shared" si="28"/>
        <v>0.95235005009859586</v>
      </c>
    </row>
    <row r="237" spans="2:9" x14ac:dyDescent="0.25">
      <c r="B237" t="str">
        <f>regional!A16</f>
        <v>LORETO</v>
      </c>
      <c r="C237" s="34">
        <f>regional!B16</f>
        <v>1334628324.270885</v>
      </c>
      <c r="D237" s="22">
        <f t="shared" si="26"/>
        <v>5.7349114873064315E-2</v>
      </c>
      <c r="E237" s="34">
        <f>regional!C16</f>
        <v>1721432690.4536259</v>
      </c>
      <c r="F237" s="22">
        <f t="shared" si="27"/>
        <v>6.1197028634264766E-2</v>
      </c>
      <c r="G237" s="34">
        <f>regional!D16</f>
        <v>1689098784.4360216</v>
      </c>
      <c r="H237" s="22">
        <f t="shared" si="29"/>
        <v>6.2797453261501962E-2</v>
      </c>
      <c r="I237" s="21">
        <f t="shared" si="28"/>
        <v>0.98121686302524913</v>
      </c>
    </row>
    <row r="238" spans="2:9" x14ac:dyDescent="0.25">
      <c r="B238" t="str">
        <f>regional!A17</f>
        <v>MADRE DE DIOS</v>
      </c>
      <c r="C238" s="34">
        <f>regional!B17</f>
        <v>242557592.09142706</v>
      </c>
      <c r="D238" s="22">
        <f t="shared" si="26"/>
        <v>1.0422724408898253E-2</v>
      </c>
      <c r="E238" s="34">
        <f>regional!C17</f>
        <v>284468427.01590729</v>
      </c>
      <c r="F238" s="22">
        <f t="shared" si="27"/>
        <v>1.0112868525256875E-2</v>
      </c>
      <c r="G238" s="34">
        <f>regional!D17</f>
        <v>276702803.70845085</v>
      </c>
      <c r="H238" s="22">
        <f t="shared" si="29"/>
        <v>1.0287279550088482E-2</v>
      </c>
      <c r="I238" s="21">
        <f t="shared" si="28"/>
        <v>0.97270128221638397</v>
      </c>
    </row>
    <row r="239" spans="2:9" x14ac:dyDescent="0.25">
      <c r="B239" t="str">
        <f>regional!A18</f>
        <v>MOQUEGUA</v>
      </c>
      <c r="C239" s="34">
        <f>regional!B18</f>
        <v>270075203.61328149</v>
      </c>
      <c r="D239" s="22">
        <f t="shared" si="26"/>
        <v>1.1605158975511636E-2</v>
      </c>
      <c r="E239" s="34">
        <f>regional!C18</f>
        <v>381518493.59347665</v>
      </c>
      <c r="F239" s="22">
        <f t="shared" si="27"/>
        <v>1.3563003831877399E-2</v>
      </c>
      <c r="G239" s="34">
        <f>regional!D18</f>
        <v>345001998.3914758</v>
      </c>
      <c r="H239" s="22">
        <f t="shared" si="29"/>
        <v>1.2826512616517781E-2</v>
      </c>
      <c r="I239" s="21">
        <f t="shared" si="28"/>
        <v>0.90428643482506865</v>
      </c>
    </row>
    <row r="240" spans="2:9" x14ac:dyDescent="0.25">
      <c r="B240" t="str">
        <f>regional!A19</f>
        <v>PASCO</v>
      </c>
      <c r="C240" s="34">
        <f>regional!B19</f>
        <v>423388465.76291758</v>
      </c>
      <c r="D240" s="22">
        <f t="shared" si="26"/>
        <v>1.8193045447490289E-2</v>
      </c>
      <c r="E240" s="34">
        <f>regional!C19</f>
        <v>511666103.80629164</v>
      </c>
      <c r="F240" s="22">
        <f t="shared" si="27"/>
        <v>1.8189758669893141E-2</v>
      </c>
      <c r="G240" s="34">
        <f>regional!D19</f>
        <v>481400388.52359349</v>
      </c>
      <c r="H240" s="22">
        <f t="shared" si="29"/>
        <v>1.7897543161439832E-2</v>
      </c>
      <c r="I240" s="21">
        <f t="shared" si="28"/>
        <v>0.94084869985025188</v>
      </c>
    </row>
    <row r="241" spans="2:9" x14ac:dyDescent="0.25">
      <c r="B241" t="str">
        <f>regional!A20</f>
        <v>PIURA</v>
      </c>
      <c r="C241" s="34">
        <f>regional!B20</f>
        <v>1602137514.1093602</v>
      </c>
      <c r="D241" s="22">
        <f t="shared" si="26"/>
        <v>6.8844011975617708E-2</v>
      </c>
      <c r="E241" s="34">
        <f>regional!C20</f>
        <v>1948773610.5593238</v>
      </c>
      <c r="F241" s="22">
        <f t="shared" si="27"/>
        <v>6.927901108678941E-2</v>
      </c>
      <c r="G241" s="34">
        <f>regional!D20</f>
        <v>1901336526.8250947</v>
      </c>
      <c r="H241" s="22">
        <f t="shared" si="29"/>
        <v>7.0688045470088889E-2</v>
      </c>
      <c r="I241" s="21">
        <f t="shared" si="28"/>
        <v>0.97565798126719605</v>
      </c>
    </row>
    <row r="242" spans="2:9" x14ac:dyDescent="0.25">
      <c r="B242" t="str">
        <f>regional!A21</f>
        <v>PROVINCIA CONSTITUCIONAL DEL CALLAO</v>
      </c>
      <c r="C242" s="34">
        <f>regional!B21</f>
        <v>591606778.36029172</v>
      </c>
      <c r="D242" s="22">
        <f t="shared" si="26"/>
        <v>2.5421403453581726E-2</v>
      </c>
      <c r="E242" s="34">
        <f>regional!C21</f>
        <v>701781684.45466268</v>
      </c>
      <c r="F242" s="22">
        <f t="shared" si="27"/>
        <v>2.4948378218179024E-2</v>
      </c>
      <c r="G242" s="34">
        <f>regional!D21</f>
        <v>629266924.79051912</v>
      </c>
      <c r="H242" s="22">
        <f t="shared" si="29"/>
        <v>2.3394937384752151E-2</v>
      </c>
      <c r="I242" s="21">
        <f t="shared" si="28"/>
        <v>0.89667048703259755</v>
      </c>
    </row>
    <row r="243" spans="2:9" x14ac:dyDescent="0.25">
      <c r="B243" t="str">
        <f>regional!A22</f>
        <v>PUNO</v>
      </c>
      <c r="C243" s="34">
        <f>regional!B22</f>
        <v>1501313111.3196616</v>
      </c>
      <c r="D243" s="22">
        <f t="shared" si="26"/>
        <v>6.4511577130318451E-2</v>
      </c>
      <c r="E243" s="34">
        <f>regional!C22</f>
        <v>1656046419.3186181</v>
      </c>
      <c r="F243" s="22">
        <f t="shared" si="27"/>
        <v>5.8872543030426008E-2</v>
      </c>
      <c r="G243" s="34">
        <f>regional!D22</f>
        <v>1605812473.8736253</v>
      </c>
      <c r="H243" s="22">
        <f t="shared" si="29"/>
        <v>5.970102797065592E-2</v>
      </c>
      <c r="I243" s="21">
        <f t="shared" si="28"/>
        <v>0.96966634216348746</v>
      </c>
    </row>
    <row r="244" spans="2:9" x14ac:dyDescent="0.25">
      <c r="B244" t="str">
        <f>regional!A23</f>
        <v>SAN MARTIN</v>
      </c>
      <c r="C244" s="34">
        <f>regional!B23</f>
        <v>1025322447.9116673</v>
      </c>
      <c r="D244" s="22">
        <f t="shared" si="26"/>
        <v>4.4058209898505798E-2</v>
      </c>
      <c r="E244" s="34">
        <f>regional!C23</f>
        <v>1238771079.5362756</v>
      </c>
      <c r="F244" s="22">
        <f t="shared" si="27"/>
        <v>4.4038381312314676E-2</v>
      </c>
      <c r="G244" s="34">
        <f>regional!D23</f>
        <v>1157567636.0852332</v>
      </c>
      <c r="H244" s="22">
        <f t="shared" si="29"/>
        <v>4.3036144596102596E-2</v>
      </c>
      <c r="I244" s="21">
        <f t="shared" si="28"/>
        <v>0.93444838615263748</v>
      </c>
    </row>
    <row r="245" spans="2:9" x14ac:dyDescent="0.25">
      <c r="B245" t="str">
        <f>regional!A24</f>
        <v>TACNA</v>
      </c>
      <c r="C245" s="34">
        <f>regional!B24</f>
        <v>353019155.20775878</v>
      </c>
      <c r="D245" s="22">
        <f t="shared" si="26"/>
        <v>1.516926901387472E-2</v>
      </c>
      <c r="E245" s="34">
        <f>regional!C24</f>
        <v>466014161.8757031</v>
      </c>
      <c r="F245" s="22">
        <f t="shared" si="27"/>
        <v>1.6566829575407421E-2</v>
      </c>
      <c r="G245" s="34">
        <f>regional!D24</f>
        <v>437025799.37019145</v>
      </c>
      <c r="H245" s="22">
        <f t="shared" si="29"/>
        <v>1.6247781043299686E-2</v>
      </c>
      <c r="I245" s="21">
        <f t="shared" si="28"/>
        <v>0.93779510393239185</v>
      </c>
    </row>
    <row r="246" spans="2:9" x14ac:dyDescent="0.25">
      <c r="B246" t="str">
        <f>regional!A25</f>
        <v>TUMBES</v>
      </c>
      <c r="C246" s="34">
        <f>regional!B25</f>
        <v>299990965.15961343</v>
      </c>
      <c r="D246" s="22">
        <f t="shared" si="26"/>
        <v>1.2890642292653923E-2</v>
      </c>
      <c r="E246" s="34">
        <f>regional!C25</f>
        <v>378192077.20090568</v>
      </c>
      <c r="F246" s="22">
        <f t="shared" si="27"/>
        <v>1.3444749542671348E-2</v>
      </c>
      <c r="G246" s="34">
        <f>regional!D25</f>
        <v>360700219.56518817</v>
      </c>
      <c r="H246" s="22">
        <f t="shared" si="29"/>
        <v>1.3410142371940333E-2</v>
      </c>
      <c r="I246" s="21">
        <f t="shared" si="28"/>
        <v>0.95374874649628005</v>
      </c>
    </row>
    <row r="247" spans="2:9" x14ac:dyDescent="0.25">
      <c r="B247" t="str">
        <f>regional!A26</f>
        <v>UCAYALI</v>
      </c>
      <c r="C247" s="34">
        <f>regional!B26</f>
        <v>674019999.4781003</v>
      </c>
      <c r="D247" s="22">
        <f t="shared" si="26"/>
        <v>2.8962707949368203E-2</v>
      </c>
      <c r="E247" s="34">
        <f>regional!C26</f>
        <v>857572643.72625554</v>
      </c>
      <c r="F247" s="22">
        <f t="shared" si="27"/>
        <v>3.0486755552578831E-2</v>
      </c>
      <c r="G247" s="34">
        <f>regional!D26</f>
        <v>810020538.27451777</v>
      </c>
      <c r="H247" s="22">
        <f t="shared" si="29"/>
        <v>3.0115010064455709E-2</v>
      </c>
      <c r="I247" s="21">
        <f t="shared" si="28"/>
        <v>0.94455034707600027</v>
      </c>
    </row>
    <row r="248" spans="2:9" x14ac:dyDescent="0.25">
      <c r="B248" s="15" t="s">
        <v>10</v>
      </c>
      <c r="C248" s="10">
        <f>SUM(C223:C247)</f>
        <v>23271995168.973953</v>
      </c>
      <c r="D248" s="35">
        <f>+SUM(D223:D247)</f>
        <v>1</v>
      </c>
      <c r="E248" s="26">
        <f>SUM(E223:E247)</f>
        <v>28129350866.714798</v>
      </c>
      <c r="F248" s="35">
        <f>+SUM(F223:F247)</f>
        <v>1</v>
      </c>
      <c r="G248" s="10">
        <f>SUM(G223:G247)</f>
        <v>26897568240.582218</v>
      </c>
      <c r="H248" s="35">
        <f>+SUM(H223:H247)</f>
        <v>1.0000000000000002</v>
      </c>
      <c r="I248" s="29">
        <f t="shared" si="28"/>
        <v>0.95621005859789898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429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15598667619.252502</v>
      </c>
      <c r="D253" s="69">
        <f t="shared" ref="D253:D281" si="30">C253/$C$243</f>
        <v>10.390016247537595</v>
      </c>
      <c r="E253" s="68">
        <f>+SUM(E254:E257)</f>
        <v>18685011323.469727</v>
      </c>
      <c r="F253" s="69">
        <f t="shared" ref="F253:F281" si="31">E253/$E$243</f>
        <v>11.282903127291378</v>
      </c>
      <c r="G253" s="68">
        <f>+SUM(G254:G257)</f>
        <v>16626017477.015467</v>
      </c>
      <c r="H253" s="69">
        <f t="shared" ref="H253:H281" si="32">G253/$G$243</f>
        <v>10.353648229490529</v>
      </c>
      <c r="I253" s="70">
        <f t="shared" ref="I253:I282" si="33">G253/E253</f>
        <v>0.88980505225233586</v>
      </c>
    </row>
    <row r="254" spans="2:9" ht="103.5" customHeight="1" x14ac:dyDescent="0.25">
      <c r="B254" s="64" t="s">
        <v>33</v>
      </c>
      <c r="C254" s="8">
        <f>gpnna_meta!B2</f>
        <v>3529231712.0699072</v>
      </c>
      <c r="D254" s="71">
        <f t="shared" si="30"/>
        <v>2.3507632654774429</v>
      </c>
      <c r="E254" s="8">
        <f>gpnna_meta!C2</f>
        <v>4260721753.1827984</v>
      </c>
      <c r="F254" s="71">
        <f t="shared" si="31"/>
        <v>2.5728274905095212</v>
      </c>
      <c r="G254" s="8">
        <f>gpnna_meta!D2</f>
        <v>3685650264.4235258</v>
      </c>
      <c r="H254" s="71">
        <f t="shared" si="32"/>
        <v>2.2951934453048595</v>
      </c>
      <c r="I254" s="72">
        <f t="shared" si="33"/>
        <v>0.86502956023127098</v>
      </c>
    </row>
    <row r="255" spans="2:9" ht="45" x14ac:dyDescent="0.25">
      <c r="B255" s="64" t="s">
        <v>34</v>
      </c>
      <c r="C255" s="8">
        <f>gpnna_meta!B3</f>
        <v>3546028138.8607945</v>
      </c>
      <c r="D255" s="71">
        <f t="shared" si="30"/>
        <v>2.3619510894325155</v>
      </c>
      <c r="E255" s="8">
        <f>gpnna_meta!C3</f>
        <v>4274162677.256053</v>
      </c>
      <c r="F255" s="71">
        <f t="shared" si="31"/>
        <v>2.5809437630466068</v>
      </c>
      <c r="G255" s="8">
        <f>gpnna_meta!D3</f>
        <v>3699025827.1324258</v>
      </c>
      <c r="H255" s="71">
        <f t="shared" si="32"/>
        <v>2.3035229127405152</v>
      </c>
      <c r="I255" s="72">
        <f t="shared" si="33"/>
        <v>0.86543870845532345</v>
      </c>
    </row>
    <row r="256" spans="2:9" ht="45" x14ac:dyDescent="0.25">
      <c r="B256" s="64" t="s">
        <v>35</v>
      </c>
      <c r="C256" s="8">
        <f>gpnna_meta!B4</f>
        <v>4990080281.1099997</v>
      </c>
      <c r="D256" s="71">
        <f t="shared" si="30"/>
        <v>3.3238104986132404</v>
      </c>
      <c r="E256" s="8">
        <f>gpnna_meta!C4</f>
        <v>5764096702.6699991</v>
      </c>
      <c r="F256" s="71">
        <f t="shared" si="31"/>
        <v>3.4806371581308948</v>
      </c>
      <c r="G256" s="8">
        <f>gpnna_meta!D4</f>
        <v>5275016354.353899</v>
      </c>
      <c r="H256" s="71">
        <f t="shared" si="32"/>
        <v>3.2849516616527628</v>
      </c>
      <c r="I256" s="72">
        <f t="shared" si="33"/>
        <v>0.91515056503310355</v>
      </c>
    </row>
    <row r="257" spans="2:9" ht="71.25" customHeight="1" x14ac:dyDescent="0.25">
      <c r="B257" s="64" t="s">
        <v>36</v>
      </c>
      <c r="C257" s="8">
        <f>gpnna_meta!B5</f>
        <v>3533327487.2117991</v>
      </c>
      <c r="D257" s="71">
        <f t="shared" si="30"/>
        <v>2.3534913940143949</v>
      </c>
      <c r="E257" s="8">
        <f>gpnna_meta!C5</f>
        <v>4386030190.360877</v>
      </c>
      <c r="F257" s="71">
        <f t="shared" si="31"/>
        <v>2.648494715604357</v>
      </c>
      <c r="G257" s="8">
        <f>gpnna_meta!D5</f>
        <v>3966325031.1056156</v>
      </c>
      <c r="H257" s="71">
        <f t="shared" si="32"/>
        <v>2.4699802097923911</v>
      </c>
      <c r="I257" s="72">
        <f t="shared" si="33"/>
        <v>0.90430864790268839</v>
      </c>
    </row>
    <row r="258" spans="2:9" ht="45" x14ac:dyDescent="0.25">
      <c r="B258" s="67" t="s">
        <v>189</v>
      </c>
      <c r="C258" s="68">
        <f>+SUM(C259:C260)</f>
        <v>10712904534.052746</v>
      </c>
      <c r="D258" s="69">
        <f t="shared" si="30"/>
        <v>7.1356897194057343</v>
      </c>
      <c r="E258" s="68">
        <f>+SUM(E259:E260)</f>
        <v>12775509379.303457</v>
      </c>
      <c r="F258" s="69">
        <f t="shared" si="31"/>
        <v>7.7144633328333594</v>
      </c>
      <c r="G258" s="68">
        <f>+SUM(G259:G260)</f>
        <v>11814768686.733057</v>
      </c>
      <c r="H258" s="69">
        <f t="shared" si="32"/>
        <v>7.3575021236650695</v>
      </c>
      <c r="I258" s="70">
        <f t="shared" si="33"/>
        <v>0.92479824764350949</v>
      </c>
    </row>
    <row r="259" spans="2:9" ht="75" x14ac:dyDescent="0.25">
      <c r="B259" s="64" t="s">
        <v>37</v>
      </c>
      <c r="C259">
        <f>gpnna_meta!B6</f>
        <v>10712716877.892746</v>
      </c>
      <c r="D259" s="71">
        <f t="shared" si="30"/>
        <v>7.135564724720358</v>
      </c>
      <c r="E259" s="8">
        <f>gpnna_meta!C6</f>
        <v>12775286456.483458</v>
      </c>
      <c r="F259" s="71">
        <f t="shared" si="31"/>
        <v>7.714328721377183</v>
      </c>
      <c r="G259" s="8">
        <f>gpnna_meta!D6</f>
        <v>11814552347.083656</v>
      </c>
      <c r="H259" s="71">
        <f t="shared" si="32"/>
        <v>7.3573674008048844</v>
      </c>
      <c r="I259" s="72">
        <f t="shared" si="33"/>
        <v>0.92479745071295616</v>
      </c>
    </row>
    <row r="260" spans="2:9" ht="45" x14ac:dyDescent="0.25">
      <c r="B260" s="64" t="s">
        <v>38</v>
      </c>
      <c r="C260">
        <f>gpnna_meta!B7</f>
        <v>187656.16</v>
      </c>
      <c r="D260" s="71">
        <f t="shared" si="30"/>
        <v>1.2499468537582366E-4</v>
      </c>
      <c r="E260" s="8">
        <f>gpnna_meta!C7</f>
        <v>222922.82</v>
      </c>
      <c r="F260" s="71">
        <f t="shared" si="31"/>
        <v>1.346114561762839E-4</v>
      </c>
      <c r="G260" s="8">
        <f>gpnna_meta!D7</f>
        <v>216339.64939999994</v>
      </c>
      <c r="H260" s="71">
        <f t="shared" si="32"/>
        <v>1.3472286018437386E-4</v>
      </c>
      <c r="I260" s="72">
        <f t="shared" si="33"/>
        <v>0.97046883490887081</v>
      </c>
    </row>
    <row r="261" spans="2:9" ht="45" x14ac:dyDescent="0.25">
      <c r="B261" s="67" t="s">
        <v>190</v>
      </c>
      <c r="C261" s="68">
        <f>+SUM(C262:C269)</f>
        <v>14364359563.471106</v>
      </c>
      <c r="D261" s="69">
        <f t="shared" si="30"/>
        <v>9.5678639286942371</v>
      </c>
      <c r="E261" s="68">
        <f>+SUM(E262:E269)</f>
        <v>16239156162.984924</v>
      </c>
      <c r="F261" s="69">
        <f t="shared" si="31"/>
        <v>9.8059788503190273</v>
      </c>
      <c r="G261" s="68">
        <f>+SUM(G262:G269)</f>
        <v>15280050298.444719</v>
      </c>
      <c r="H261" s="69">
        <f t="shared" si="32"/>
        <v>9.5154636964460604</v>
      </c>
      <c r="I261" s="70">
        <f t="shared" si="33"/>
        <v>0.94093868825977767</v>
      </c>
    </row>
    <row r="262" spans="2:9" ht="75" x14ac:dyDescent="0.25">
      <c r="B262" s="64" t="s">
        <v>39</v>
      </c>
      <c r="C262" s="8">
        <f>gpnna_meta!B8</f>
        <v>12199471203.578003</v>
      </c>
      <c r="D262" s="71">
        <f t="shared" si="30"/>
        <v>8.1258673567798319</v>
      </c>
      <c r="E262" s="8">
        <f>gpnna_meta!C8</f>
        <v>13716421251.468641</v>
      </c>
      <c r="F262" s="71">
        <f t="shared" si="31"/>
        <v>8.2826309042184203</v>
      </c>
      <c r="G262" s="8">
        <f>gpnna_meta!D8</f>
        <v>12917560895.261604</v>
      </c>
      <c r="H262" s="71">
        <f t="shared" si="32"/>
        <v>8.0442524301117082</v>
      </c>
      <c r="I262" s="72">
        <f t="shared" si="33"/>
        <v>0.94175883478924927</v>
      </c>
    </row>
    <row r="263" spans="2:9" ht="45" x14ac:dyDescent="0.25">
      <c r="B263" s="64" t="s">
        <v>40</v>
      </c>
      <c r="C263" s="8">
        <f>gpnna_meta!B9</f>
        <v>182656.15999999997</v>
      </c>
      <c r="D263" s="71">
        <f t="shared" si="30"/>
        <v>1.2166426751541809E-4</v>
      </c>
      <c r="E263" s="8">
        <f>gpnna_meta!C9</f>
        <v>218042.82</v>
      </c>
      <c r="F263" s="71">
        <f t="shared" si="31"/>
        <v>1.3166467887398587E-4</v>
      </c>
      <c r="G263" s="8">
        <f>gpnna_meta!D9</f>
        <v>211459.64939999994</v>
      </c>
      <c r="H263" s="71">
        <f t="shared" si="32"/>
        <v>1.3168390010690717E-4</v>
      </c>
      <c r="I263" s="72">
        <f t="shared" si="33"/>
        <v>0.96980790011796736</v>
      </c>
    </row>
    <row r="264" spans="2:9" ht="45" x14ac:dyDescent="0.25">
      <c r="B264" s="64" t="s">
        <v>41</v>
      </c>
      <c r="C264" s="8">
        <f>gpnna_meta!B10</f>
        <v>488618924.05601603</v>
      </c>
      <c r="D264" s="71">
        <f t="shared" si="30"/>
        <v>0.32546103832165801</v>
      </c>
      <c r="E264" s="8">
        <f>gpnna_meta!C10</f>
        <v>566923647.70574236</v>
      </c>
      <c r="F264" s="71">
        <f t="shared" si="31"/>
        <v>0.34233560188427792</v>
      </c>
      <c r="G264" s="8">
        <f>gpnna_meta!D10</f>
        <v>541473094.16640425</v>
      </c>
      <c r="H264" s="71">
        <f t="shared" si="32"/>
        <v>0.33719572053157265</v>
      </c>
      <c r="I264" s="72">
        <f t="shared" si="33"/>
        <v>0.95510761697393853</v>
      </c>
    </row>
    <row r="265" spans="2:9" ht="45" x14ac:dyDescent="0.25">
      <c r="B265" s="64" t="s">
        <v>42</v>
      </c>
      <c r="C265" s="8">
        <f>gpnna_meta!B11</f>
        <v>17460561.245715834</v>
      </c>
      <c r="D265" s="71">
        <f t="shared" si="30"/>
        <v>1.1630193005087337E-2</v>
      </c>
      <c r="E265" s="8">
        <f>gpnna_meta!C11</f>
        <v>17215841.001478296</v>
      </c>
      <c r="F265" s="71">
        <f t="shared" si="31"/>
        <v>1.0395747849001583E-2</v>
      </c>
      <c r="G265" s="8">
        <f>gpnna_meta!D11</f>
        <v>16696877.033407649</v>
      </c>
      <c r="H265" s="71">
        <f t="shared" si="32"/>
        <v>1.0397775148134555E-2</v>
      </c>
      <c r="I265" s="72">
        <f t="shared" si="33"/>
        <v>0.96985543906765381</v>
      </c>
    </row>
    <row r="266" spans="2:9" ht="45" x14ac:dyDescent="0.25">
      <c r="B266" s="64" t="s">
        <v>43</v>
      </c>
      <c r="C266" s="8">
        <f>gpnna_meta!B12</f>
        <v>55905968.178350247</v>
      </c>
      <c r="D266" s="71">
        <f t="shared" si="30"/>
        <v>3.7238046984888203E-2</v>
      </c>
      <c r="E266" s="8">
        <f>gpnna_meta!C12</f>
        <v>76495637.415458217</v>
      </c>
      <c r="F266" s="71">
        <f t="shared" si="31"/>
        <v>4.6191722963256319E-2</v>
      </c>
      <c r="G266" s="8">
        <f>gpnna_meta!D12</f>
        <v>75806339.134114116</v>
      </c>
      <c r="H266" s="71">
        <f t="shared" si="32"/>
        <v>4.7207466853990791E-2</v>
      </c>
      <c r="I266" s="72">
        <f t="shared" si="33"/>
        <v>0.99098905108012336</v>
      </c>
    </row>
    <row r="267" spans="2:9" ht="30" x14ac:dyDescent="0.25">
      <c r="B267" s="64" t="s">
        <v>44</v>
      </c>
      <c r="C267" s="8">
        <f>gpnna_meta!B13</f>
        <v>95693792.828463286</v>
      </c>
      <c r="D267" s="71">
        <f t="shared" si="30"/>
        <v>6.3740063353172186E-2</v>
      </c>
      <c r="E267" s="8">
        <f>gpnna_meta!C13</f>
        <v>100741995.15509024</v>
      </c>
      <c r="F267" s="71">
        <f t="shared" si="31"/>
        <v>6.0832832932630379E-2</v>
      </c>
      <c r="G267" s="8">
        <f>gpnna_meta!D13</f>
        <v>99097280.258796185</v>
      </c>
      <c r="H267" s="71">
        <f t="shared" si="32"/>
        <v>6.1711614445084308E-2</v>
      </c>
      <c r="I267" s="72">
        <f t="shared" si="33"/>
        <v>0.98367398924587457</v>
      </c>
    </row>
    <row r="268" spans="2:9" ht="45" x14ac:dyDescent="0.25">
      <c r="B268" s="64" t="s">
        <v>45</v>
      </c>
      <c r="C268" s="8">
        <f>gpnna_meta!B14</f>
        <v>1449682383.8536506</v>
      </c>
      <c r="D268" s="71">
        <f t="shared" si="30"/>
        <v>0.96560962062029332</v>
      </c>
      <c r="E268" s="8">
        <f>gpnna_meta!C14</f>
        <v>1699912894.1418579</v>
      </c>
      <c r="F268" s="71">
        <f t="shared" si="31"/>
        <v>1.0264886746600308</v>
      </c>
      <c r="G268" s="8">
        <f>gpnna_meta!D14</f>
        <v>1572829115.6894259</v>
      </c>
      <c r="H268" s="71">
        <f t="shared" si="32"/>
        <v>0.97946001870029376</v>
      </c>
      <c r="I268" s="72">
        <f t="shared" si="33"/>
        <v>0.92524100564777134</v>
      </c>
    </row>
    <row r="269" spans="2:9" ht="30" x14ac:dyDescent="0.25">
      <c r="B269" s="64" t="s">
        <v>46</v>
      </c>
      <c r="C269" s="8">
        <f>gpnna_meta!B15</f>
        <v>57344073.570905156</v>
      </c>
      <c r="D269" s="71">
        <f t="shared" si="30"/>
        <v>3.8195945361790273E-2</v>
      </c>
      <c r="E269" s="8">
        <f>gpnna_meta!C15</f>
        <v>61226853.27665782</v>
      </c>
      <c r="F269" s="71">
        <f t="shared" si="31"/>
        <v>3.6971701132538101E-2</v>
      </c>
      <c r="G269" s="8">
        <f>gpnna_meta!D15</f>
        <v>56375237.251566596</v>
      </c>
      <c r="H269" s="71">
        <f t="shared" si="32"/>
        <v>3.5106986755169045E-2</v>
      </c>
      <c r="I269" s="72">
        <f t="shared" si="33"/>
        <v>0.92075999719977675</v>
      </c>
    </row>
    <row r="270" spans="2:9" ht="30" x14ac:dyDescent="0.25">
      <c r="B270" s="67" t="s">
        <v>191</v>
      </c>
      <c r="C270" s="68">
        <f>+SUM(C271:C281)</f>
        <v>1745292254.1475039</v>
      </c>
      <c r="D270" s="69">
        <f t="shared" si="30"/>
        <v>1.1625104989680557</v>
      </c>
      <c r="E270" s="68">
        <f>+SUM(E271:E281)</f>
        <v>2062953842.4670773</v>
      </c>
      <c r="F270" s="69">
        <f t="shared" si="31"/>
        <v>1.2457101554652565</v>
      </c>
      <c r="G270" s="68">
        <f>+SUM(G271:G281)</f>
        <v>1913697992.6018167</v>
      </c>
      <c r="H270" s="69">
        <f t="shared" si="32"/>
        <v>1.1917319261977668</v>
      </c>
      <c r="I270" s="70">
        <f t="shared" si="33"/>
        <v>0.92764944770321855</v>
      </c>
    </row>
    <row r="271" spans="2:9" ht="66" customHeight="1" x14ac:dyDescent="0.25">
      <c r="B271" s="64" t="s">
        <v>47</v>
      </c>
      <c r="C271" s="8">
        <f>gpnna_meta!B16</f>
        <v>88084509.902730554</v>
      </c>
      <c r="D271" s="71">
        <f t="shared" si="30"/>
        <v>5.8671645001024363E-2</v>
      </c>
      <c r="E271" s="8">
        <f>gpnna_meta!C16</f>
        <v>116018083.31835297</v>
      </c>
      <c r="F271" s="71">
        <f t="shared" si="31"/>
        <v>7.0057265282508635E-2</v>
      </c>
      <c r="G271" s="8">
        <f>gpnna_meta!D16</f>
        <v>102041802.03787337</v>
      </c>
      <c r="H271" s="71">
        <f t="shared" si="32"/>
        <v>6.3545279226610296E-2</v>
      </c>
      <c r="I271" s="72">
        <f t="shared" si="33"/>
        <v>0.87953359613665782</v>
      </c>
    </row>
    <row r="272" spans="2:9" ht="64.5" customHeight="1" x14ac:dyDescent="0.25">
      <c r="B272" s="64" t="s">
        <v>48</v>
      </c>
      <c r="C272" s="8">
        <f>gpnna_meta!B17</f>
        <v>265080285.8772794</v>
      </c>
      <c r="D272" s="71">
        <f t="shared" si="30"/>
        <v>0.17656562370541914</v>
      </c>
      <c r="E272" s="8">
        <f>gpnna_meta!C17</f>
        <v>329072857.86301976</v>
      </c>
      <c r="F272" s="71">
        <f t="shared" si="31"/>
        <v>0.19870992384284561</v>
      </c>
      <c r="G272" s="8">
        <f>gpnna_meta!D17</f>
        <v>317555095.31107289</v>
      </c>
      <c r="H272" s="71">
        <f t="shared" si="32"/>
        <v>0.19775353628001768</v>
      </c>
      <c r="I272" s="72">
        <f t="shared" si="33"/>
        <v>0.96499935416508498</v>
      </c>
    </row>
    <row r="273" spans="2:9" ht="60" x14ac:dyDescent="0.25">
      <c r="B273" s="64" t="s">
        <v>49</v>
      </c>
      <c r="C273" s="8">
        <f>gpnna_meta!B18</f>
        <v>118850.92679982966</v>
      </c>
      <c r="D273" s="71">
        <f t="shared" si="30"/>
        <v>7.916464986798064E-5</v>
      </c>
      <c r="E273" s="8">
        <f>gpnna_meta!C18</f>
        <v>137272.00730636244</v>
      </c>
      <c r="F273" s="71">
        <f t="shared" si="31"/>
        <v>8.2891400690835197E-5</v>
      </c>
      <c r="G273" s="8">
        <f>gpnna_meta!D18</f>
        <v>131229.81870498176</v>
      </c>
      <c r="H273" s="71">
        <f t="shared" si="32"/>
        <v>8.172175820033475E-5</v>
      </c>
      <c r="I273" s="72">
        <f t="shared" si="33"/>
        <v>0.95598382569072671</v>
      </c>
    </row>
    <row r="274" spans="2:9" ht="63" customHeight="1" x14ac:dyDescent="0.25">
      <c r="B274" s="64" t="s">
        <v>50</v>
      </c>
      <c r="C274" s="8">
        <f>gpnna_meta!B19</f>
        <v>96264.159999999989</v>
      </c>
      <c r="D274" s="71">
        <f t="shared" si="30"/>
        <v>6.4119975556187157E-5</v>
      </c>
      <c r="E274" s="8">
        <f>gpnna_meta!C19</f>
        <v>116691.31999999998</v>
      </c>
      <c r="F274" s="71">
        <f t="shared" si="31"/>
        <v>7.0463797776884016E-5</v>
      </c>
      <c r="G274" s="8">
        <f>gpnna_meta!D19</f>
        <v>110676.84439999997</v>
      </c>
      <c r="H274" s="71">
        <f t="shared" si="32"/>
        <v>6.8922645826146483E-5</v>
      </c>
      <c r="I274" s="72">
        <f t="shared" si="33"/>
        <v>0.94845824350945718</v>
      </c>
    </row>
    <row r="275" spans="2:9" ht="45" x14ac:dyDescent="0.25">
      <c r="B275" s="64" t="s">
        <v>51</v>
      </c>
      <c r="C275" s="8">
        <f>gpnna_meta!B20</f>
        <v>96736594.690756738</v>
      </c>
      <c r="D275" s="71">
        <f t="shared" si="30"/>
        <v>6.4434656542581445E-2</v>
      </c>
      <c r="E275" s="8">
        <f>gpnna_meta!C20</f>
        <v>161541645.45977047</v>
      </c>
      <c r="F275" s="71">
        <f t="shared" si="31"/>
        <v>9.7546568487033677E-2</v>
      </c>
      <c r="G275" s="8">
        <f>gpnna_meta!D20</f>
        <v>130957063.69388817</v>
      </c>
      <c r="H275" s="71">
        <f t="shared" si="32"/>
        <v>8.1551903366391634E-2</v>
      </c>
      <c r="I275" s="72">
        <f t="shared" si="33"/>
        <v>0.81067060646290789</v>
      </c>
    </row>
    <row r="276" spans="2:9" ht="45" x14ac:dyDescent="0.25">
      <c r="B276" s="64" t="s">
        <v>52</v>
      </c>
      <c r="C276" s="8">
        <f>gpnna_meta!B21</f>
        <v>68060317.947898015</v>
      </c>
      <c r="D276" s="71">
        <f t="shared" si="30"/>
        <v>4.5333859695711749E-2</v>
      </c>
      <c r="E276" s="8">
        <f>gpnna_meta!C21</f>
        <v>75640193.454454243</v>
      </c>
      <c r="F276" s="71">
        <f t="shared" si="31"/>
        <v>4.5675165002667301E-2</v>
      </c>
      <c r="G276" s="8">
        <f>gpnna_meta!D21</f>
        <v>70716788.280594215</v>
      </c>
      <c r="H276" s="71">
        <f t="shared" si="32"/>
        <v>4.4038011555613002E-2</v>
      </c>
      <c r="I276" s="72">
        <f t="shared" si="33"/>
        <v>0.93491019854643032</v>
      </c>
    </row>
    <row r="277" spans="2:9" ht="45" x14ac:dyDescent="0.25">
      <c r="B277" s="64" t="s">
        <v>53</v>
      </c>
      <c r="C277" s="8">
        <f>gpnna_meta!B22</f>
        <v>68060317.94789803</v>
      </c>
      <c r="D277" s="71">
        <f t="shared" si="30"/>
        <v>4.5333859695711763E-2</v>
      </c>
      <c r="E277" s="8">
        <f>gpnna_meta!C22</f>
        <v>75640193.454454258</v>
      </c>
      <c r="F277" s="71">
        <f t="shared" si="31"/>
        <v>4.5675165002667308E-2</v>
      </c>
      <c r="G277" s="8">
        <f>gpnna_meta!D22</f>
        <v>70716788.2805942</v>
      </c>
      <c r="H277" s="71">
        <f t="shared" si="32"/>
        <v>4.4038011555612995E-2</v>
      </c>
      <c r="I277" s="72">
        <f t="shared" si="33"/>
        <v>0.93491019854642998</v>
      </c>
    </row>
    <row r="278" spans="2:9" ht="45" x14ac:dyDescent="0.25">
      <c r="B278" s="64" t="s">
        <v>54</v>
      </c>
      <c r="C278" s="8">
        <f>gpnna_meta!B23</f>
        <v>284874785.17835021</v>
      </c>
      <c r="D278" s="71">
        <f t="shared" si="30"/>
        <v>0.18975041450743335</v>
      </c>
      <c r="E278" s="8">
        <f>gpnna_meta!C23</f>
        <v>331187456.41545826</v>
      </c>
      <c r="F278" s="71">
        <f t="shared" si="31"/>
        <v>0.19998681954321407</v>
      </c>
      <c r="G278" s="8">
        <f>gpnna_meta!D23</f>
        <v>315173870.64411497</v>
      </c>
      <c r="H278" s="71">
        <f t="shared" si="32"/>
        <v>0.19627065785822176</v>
      </c>
      <c r="I278" s="72">
        <f t="shared" si="33"/>
        <v>0.95164797017174751</v>
      </c>
    </row>
    <row r="279" spans="2:9" ht="30" x14ac:dyDescent="0.25">
      <c r="B279" s="64" t="s">
        <v>55</v>
      </c>
      <c r="C279" s="8">
        <f>gpnna_meta!B24</f>
        <v>96264.159999999974</v>
      </c>
      <c r="D279" s="71">
        <f t="shared" si="30"/>
        <v>6.4119975556187143E-5</v>
      </c>
      <c r="E279" s="8">
        <f>gpnna_meta!C24</f>
        <v>116691.31999999998</v>
      </c>
      <c r="F279" s="71">
        <f t="shared" si="31"/>
        <v>7.0463797776884016E-5</v>
      </c>
      <c r="G279" s="8">
        <f>gpnna_meta!D24</f>
        <v>110676.84439999997</v>
      </c>
      <c r="H279" s="71">
        <f t="shared" si="32"/>
        <v>6.8922645826146483E-5</v>
      </c>
      <c r="I279" s="72">
        <f t="shared" si="33"/>
        <v>0.94845824350945718</v>
      </c>
    </row>
    <row r="280" spans="2:9" ht="45" x14ac:dyDescent="0.25">
      <c r="B280" s="64" t="s">
        <v>56</v>
      </c>
      <c r="C280" s="8">
        <f>gpnna_meta!B25</f>
        <v>95693792.828463316</v>
      </c>
      <c r="D280" s="71">
        <f t="shared" si="30"/>
        <v>6.3740063353172213E-2</v>
      </c>
      <c r="E280" s="8">
        <f>gpnna_meta!C25</f>
        <v>100741995.15509024</v>
      </c>
      <c r="F280" s="71">
        <f t="shared" si="31"/>
        <v>6.0832832932630379E-2</v>
      </c>
      <c r="G280" s="8">
        <f>gpnna_meta!D25</f>
        <v>99097280.258796215</v>
      </c>
      <c r="H280" s="71">
        <f t="shared" si="32"/>
        <v>6.1711614445084328E-2</v>
      </c>
      <c r="I280" s="72">
        <f t="shared" si="33"/>
        <v>0.98367398924587479</v>
      </c>
    </row>
    <row r="281" spans="2:9" ht="45" x14ac:dyDescent="0.25">
      <c r="B281" s="64" t="s">
        <v>57</v>
      </c>
      <c r="C281" s="8">
        <f>gpnna_meta!B26</f>
        <v>778390270.52732778</v>
      </c>
      <c r="D281" s="71">
        <f t="shared" si="30"/>
        <v>0.51847297186602126</v>
      </c>
      <c r="E281" s="8">
        <f>gpnna_meta!C26</f>
        <v>872740762.69917059</v>
      </c>
      <c r="F281" s="71">
        <f t="shared" si="31"/>
        <v>0.527002596375445</v>
      </c>
      <c r="G281" s="8">
        <f>gpnna_meta!D26</f>
        <v>807086720.58737743</v>
      </c>
      <c r="H281" s="71">
        <f t="shared" si="32"/>
        <v>0.5026033448603624</v>
      </c>
      <c r="I281" s="72">
        <f t="shared" si="33"/>
        <v>0.92477257289009684</v>
      </c>
    </row>
    <row r="282" spans="2:9" x14ac:dyDescent="0.25">
      <c r="B282" s="15" t="s">
        <v>192</v>
      </c>
      <c r="C282" s="73">
        <f>C270+C261+C258+C253</f>
        <v>42421223970.923859</v>
      </c>
      <c r="D282" s="74">
        <f>+SUM(D253,D258,D261,D270)</f>
        <v>28.256080394605622</v>
      </c>
      <c r="E282" s="73">
        <f>E270+E261+E258+E253</f>
        <v>49762630708.225189</v>
      </c>
      <c r="F282" s="74">
        <f>+SUM(F253,F258,F261,F270)</f>
        <v>30.049055465909024</v>
      </c>
      <c r="G282" s="73">
        <f>G270+G261+G258+G253</f>
        <v>45634534454.795059</v>
      </c>
      <c r="H282" s="74">
        <f>+SUM(H253,H258,H261,H270)</f>
        <v>28.418345975799426</v>
      </c>
      <c r="I282" s="75">
        <f t="shared" si="33"/>
        <v>0.91704425198831374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10590954111.208883</v>
      </c>
      <c r="D288" s="46">
        <f t="shared" ref="D288:D294" si="34">C288/$C$315</f>
        <v>0.24638940045342914</v>
      </c>
      <c r="E288" s="45">
        <f>+SUM(E289:E292)</f>
        <v>12510164755.72979</v>
      </c>
      <c r="F288" s="46">
        <f t="shared" ref="F288:F294" si="35">E288/$E$315</f>
        <v>0.2494236473281376</v>
      </c>
      <c r="G288" s="45">
        <f>+SUM(G289:G292)</f>
        <v>11053344849.58515</v>
      </c>
      <c r="H288" s="46">
        <f t="shared" ref="H288:H294" si="36">G288/$G$315</f>
        <v>0.24057032942800738</v>
      </c>
      <c r="I288" s="47">
        <f t="shared" ref="I288:I315" si="37">G288/E288</f>
        <v>0.88354910310214729</v>
      </c>
    </row>
    <row r="289" spans="2:9" ht="105.75" customHeight="1" x14ac:dyDescent="0.25">
      <c r="B289" s="48" t="s">
        <v>89</v>
      </c>
      <c r="C289" s="49">
        <f>lineamiento!C2</f>
        <v>8159674712.689764</v>
      </c>
      <c r="D289" s="50">
        <f t="shared" si="34"/>
        <v>0.18982778503656059</v>
      </c>
      <c r="E289" s="49">
        <f>lineamiento!D2</f>
        <v>9397808524.8840313</v>
      </c>
      <c r="F289" s="50">
        <f t="shared" si="35"/>
        <v>0.18737048831386863</v>
      </c>
      <c r="G289" s="49">
        <f>lineamiento!E2</f>
        <v>8837924055.3743305</v>
      </c>
      <c r="H289" s="50">
        <f t="shared" si="36"/>
        <v>0.19235284254620094</v>
      </c>
      <c r="I289" s="51">
        <f t="shared" si="37"/>
        <v>0.94042393308746308</v>
      </c>
    </row>
    <row r="290" spans="2:9" ht="96" customHeight="1" x14ac:dyDescent="0.25">
      <c r="B290" s="48" t="s">
        <v>90</v>
      </c>
      <c r="C290" s="49">
        <f>lineamiento!C3</f>
        <v>2176602423.6259851</v>
      </c>
      <c r="D290" s="50">
        <f t="shared" si="34"/>
        <v>5.0636775549344093E-2</v>
      </c>
      <c r="E290" s="49">
        <f>lineamiento!D3</f>
        <v>2855838686.3216968</v>
      </c>
      <c r="F290" s="50">
        <f t="shared" si="35"/>
        <v>5.6938794590767269E-2</v>
      </c>
      <c r="G290" s="49">
        <f>lineamiento!E3</f>
        <v>1961620149.9656577</v>
      </c>
      <c r="H290" s="50">
        <f t="shared" si="36"/>
        <v>4.2693647227297626E-2</v>
      </c>
      <c r="I290" s="51">
        <f t="shared" si="37"/>
        <v>0.68688058585417255</v>
      </c>
    </row>
    <row r="291" spans="2:9" ht="77.25" customHeight="1" x14ac:dyDescent="0.25">
      <c r="B291" s="48" t="s">
        <v>91</v>
      </c>
      <c r="C291" s="49">
        <f>lineamiento!C4</f>
        <v>57912030.89313256</v>
      </c>
      <c r="D291" s="50">
        <f t="shared" si="34"/>
        <v>1.3472733826405657E-3</v>
      </c>
      <c r="E291" s="49">
        <f>lineamiento!D4</f>
        <v>65090149.524062067</v>
      </c>
      <c r="F291" s="50">
        <f t="shared" si="35"/>
        <v>1.2977464978620355E-3</v>
      </c>
      <c r="G291" s="49">
        <f>lineamiento!E4</f>
        <v>62701733.435161166</v>
      </c>
      <c r="H291" s="50">
        <f t="shared" si="36"/>
        <v>1.364670773731443E-3</v>
      </c>
      <c r="I291" s="51">
        <f t="shared" si="37"/>
        <v>0.96330602854095504</v>
      </c>
    </row>
    <row r="292" spans="2:9" ht="62.25" customHeight="1" x14ac:dyDescent="0.25">
      <c r="B292" s="48" t="s">
        <v>92</v>
      </c>
      <c r="C292" s="49">
        <f>lineamiento!C5</f>
        <v>196764944</v>
      </c>
      <c r="D292" s="50">
        <f t="shared" si="34"/>
        <v>4.5775664848838457E-3</v>
      </c>
      <c r="E292" s="49">
        <f>lineamiento!D5</f>
        <v>191427395</v>
      </c>
      <c r="F292" s="50">
        <f t="shared" si="35"/>
        <v>3.8166179256396821E-3</v>
      </c>
      <c r="G292" s="49">
        <f>lineamiento!E5</f>
        <v>191098910.81</v>
      </c>
      <c r="H292" s="50">
        <f t="shared" si="36"/>
        <v>4.1591688807773447E-3</v>
      </c>
      <c r="I292" s="51">
        <f t="shared" si="37"/>
        <v>0.99828402726788401</v>
      </c>
    </row>
    <row r="293" spans="2:9" ht="62.25" customHeight="1" x14ac:dyDescent="0.25">
      <c r="B293" s="44" t="s">
        <v>85</v>
      </c>
      <c r="C293" s="45">
        <f>+SUM(C294:C299)</f>
        <v>31655742797.041702</v>
      </c>
      <c r="D293" s="46">
        <f t="shared" si="34"/>
        <v>0.73644351649265982</v>
      </c>
      <c r="E293" s="45">
        <f>+SUM(E294:E299)</f>
        <v>36928553543.653267</v>
      </c>
      <c r="F293" s="46">
        <f t="shared" si="35"/>
        <v>0.73626964114855065</v>
      </c>
      <c r="G293" s="45">
        <f>+SUM(G294:G299)</f>
        <v>34228775027.750031</v>
      </c>
      <c r="H293" s="46">
        <f t="shared" si="36"/>
        <v>0.74497157162811478</v>
      </c>
      <c r="I293" s="47">
        <f t="shared" si="37"/>
        <v>0.92689184230539046</v>
      </c>
    </row>
    <row r="294" spans="2:9" ht="74.25" customHeight="1" x14ac:dyDescent="0.25">
      <c r="B294" s="48" t="s">
        <v>93</v>
      </c>
      <c r="C294" s="49">
        <f>lineamiento!C6</f>
        <v>8557858062.333333</v>
      </c>
      <c r="D294" s="50">
        <f t="shared" si="34"/>
        <v>0.19909117677247462</v>
      </c>
      <c r="E294" s="49">
        <f>lineamiento!D6</f>
        <v>10097684187.666668</v>
      </c>
      <c r="F294" s="50">
        <f t="shared" si="35"/>
        <v>0.20132438451715323</v>
      </c>
      <c r="G294" s="49">
        <f>lineamiento!E6</f>
        <v>9227342319.9466743</v>
      </c>
      <c r="H294" s="50">
        <f t="shared" si="36"/>
        <v>0.20082832951130433</v>
      </c>
      <c r="I294" s="51">
        <f t="shared" si="37"/>
        <v>0.91380777497646137</v>
      </c>
    </row>
    <row r="295" spans="2:9" ht="89.25" customHeight="1" x14ac:dyDescent="0.25">
      <c r="B295" s="48" t="s">
        <v>94</v>
      </c>
      <c r="C295" s="49">
        <f>lineamiento!C7</f>
        <v>22841063031.580475</v>
      </c>
      <c r="D295" s="50">
        <f t="shared" ref="D295:D299" si="38">C295/$C$315</f>
        <v>0.53137760460258698</v>
      </c>
      <c r="E295" s="49">
        <f>lineamiento!D7</f>
        <v>26211471419.097019</v>
      </c>
      <c r="F295" s="50">
        <f t="shared" ref="F295:F299" si="39">E295/$E$315</f>
        <v>0.52259589948198315</v>
      </c>
      <c r="G295" s="49">
        <f>lineamiento!E7</f>
        <v>24544728890.669731</v>
      </c>
      <c r="H295" s="50">
        <f t="shared" ref="H295:H299" si="40">G295/$G$315</f>
        <v>0.53420331992728531</v>
      </c>
      <c r="I295" s="51">
        <f t="shared" si="37"/>
        <v>0.93641171448265426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8"/>
        <v>0</v>
      </c>
      <c r="E296" s="49">
        <f>lineamiento!D8</f>
        <v>0</v>
      </c>
      <c r="F296" s="50">
        <f t="shared" si="39"/>
        <v>0</v>
      </c>
      <c r="G296" s="49">
        <f>lineamiento!E8</f>
        <v>0</v>
      </c>
      <c r="H296" s="50">
        <f t="shared" si="40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17364297.085715838</v>
      </c>
      <c r="D297" s="50">
        <f t="shared" si="38"/>
        <v>4.0396537491525444E-4</v>
      </c>
      <c r="E297" s="49">
        <f>lineamiento!D9</f>
        <v>17099149.681478299</v>
      </c>
      <c r="F297" s="50">
        <f t="shared" si="39"/>
        <v>3.4091735505007597E-4</v>
      </c>
      <c r="G297" s="49">
        <f>lineamiento!E9</f>
        <v>16586200.189007655</v>
      </c>
      <c r="H297" s="50">
        <f t="shared" si="40"/>
        <v>3.6099006207864821E-4</v>
      </c>
      <c r="I297" s="51">
        <f t="shared" si="37"/>
        <v>0.97000146194250414</v>
      </c>
    </row>
    <row r="298" spans="2:9" ht="93.75" customHeight="1" x14ac:dyDescent="0.25">
      <c r="B298" s="48" t="s">
        <v>97</v>
      </c>
      <c r="C298" s="49">
        <f>lineamiento!C10</f>
        <v>200860829.17206654</v>
      </c>
      <c r="D298" s="50">
        <f t="shared" si="38"/>
        <v>4.6728537159750937E-3</v>
      </c>
      <c r="E298" s="49">
        <f>lineamiento!D10</f>
        <v>559774910.93929434</v>
      </c>
      <c r="F298" s="50">
        <f t="shared" si="39"/>
        <v>1.1160612405629128E-2</v>
      </c>
      <c r="G298" s="49">
        <f>lineamiento!E10</f>
        <v>398442920.6241402</v>
      </c>
      <c r="H298" s="50">
        <f t="shared" si="40"/>
        <v>8.6719039328990392E-3</v>
      </c>
      <c r="I298" s="51">
        <f t="shared" si="37"/>
        <v>0.711791316183783</v>
      </c>
    </row>
    <row r="299" spans="2:9" ht="150" x14ac:dyDescent="0.25">
      <c r="B299" s="48" t="s">
        <v>98</v>
      </c>
      <c r="C299" s="49">
        <f>lineamiento!C11</f>
        <v>38596576.870113827</v>
      </c>
      <c r="D299" s="50">
        <f t="shared" si="38"/>
        <v>8.9791602670786759E-4</v>
      </c>
      <c r="E299" s="49">
        <f>lineamiento!D11</f>
        <v>42523876.268804803</v>
      </c>
      <c r="F299" s="50">
        <f t="shared" si="39"/>
        <v>8.4782738873505695E-4</v>
      </c>
      <c r="G299" s="49">
        <f>lineamiento!E11</f>
        <v>41674696.320474774</v>
      </c>
      <c r="H299" s="50">
        <f t="shared" si="40"/>
        <v>9.0702819454737847E-4</v>
      </c>
      <c r="I299" s="51">
        <f t="shared" si="37"/>
        <v>0.98003051408196806</v>
      </c>
    </row>
    <row r="300" spans="2:9" ht="30" x14ac:dyDescent="0.25">
      <c r="B300" s="44" t="s">
        <v>86</v>
      </c>
      <c r="C300" s="45">
        <f>+SUM(C301:C307)</f>
        <v>512287901.51426142</v>
      </c>
      <c r="D300" s="46">
        <f t="shared" ref="D300:D314" si="41">C300/$C$315</f>
        <v>1.1917935588074871E-2</v>
      </c>
      <c r="E300" s="45">
        <f>+SUM(E301:E307)</f>
        <v>584225048.04962444</v>
      </c>
      <c r="F300" s="46">
        <f t="shared" ref="F300:F314" si="42">E300/$E$315</f>
        <v>1.1648091387305883E-2</v>
      </c>
      <c r="G300" s="45">
        <f>+SUM(G301:G307)</f>
        <v>553256840.73507321</v>
      </c>
      <c r="H300" s="46">
        <f t="shared" ref="H300:H314" si="43">G300/$G$315</f>
        <v>1.2041348772261505E-2</v>
      </c>
      <c r="I300" s="47">
        <f t="shared" si="37"/>
        <v>0.94699267445321722</v>
      </c>
    </row>
    <row r="301" spans="2:9" ht="90" x14ac:dyDescent="0.25">
      <c r="B301" s="48" t="s">
        <v>99</v>
      </c>
      <c r="C301" s="49">
        <f>lineamiento!C12</f>
        <v>3152415.9999999995</v>
      </c>
      <c r="D301" s="50">
        <f t="shared" si="41"/>
        <v>7.3338235636179129E-5</v>
      </c>
      <c r="E301" s="49">
        <f>lineamiento!D12</f>
        <v>4449960</v>
      </c>
      <c r="F301" s="50">
        <f t="shared" si="42"/>
        <v>8.8721873399465943E-5</v>
      </c>
      <c r="G301" s="49">
        <f>lineamiento!E12</f>
        <v>4344335.2100000009</v>
      </c>
      <c r="H301" s="50">
        <f t="shared" si="43"/>
        <v>9.4552207213060646E-5</v>
      </c>
      <c r="I301" s="51">
        <f t="shared" si="37"/>
        <v>0.97626387877643861</v>
      </c>
    </row>
    <row r="302" spans="2:9" ht="60" x14ac:dyDescent="0.25">
      <c r="B302" s="48" t="s">
        <v>100</v>
      </c>
      <c r="C302" s="49">
        <f>lineamiento!C13</f>
        <v>8858416.354024766</v>
      </c>
      <c r="D302" s="50">
        <f t="shared" si="41"/>
        <v>2.060834058496249E-4</v>
      </c>
      <c r="E302" s="49">
        <f>lineamiento!D13</f>
        <v>3978767.6693861391</v>
      </c>
      <c r="F302" s="50">
        <f t="shared" si="42"/>
        <v>7.9327392032549782E-5</v>
      </c>
      <c r="G302" s="49">
        <f>lineamiento!E13</f>
        <v>3822054.8118148921</v>
      </c>
      <c r="H302" s="50">
        <f t="shared" si="43"/>
        <v>8.318504467945905E-5</v>
      </c>
      <c r="I302" s="51">
        <f t="shared" si="37"/>
        <v>0.96061271464100706</v>
      </c>
    </row>
    <row r="303" spans="2:9" ht="64.5" customHeight="1" x14ac:dyDescent="0.25">
      <c r="B303" s="48" t="s">
        <v>101</v>
      </c>
      <c r="C303" s="49">
        <f>lineamiento!C14</f>
        <v>24698258.5</v>
      </c>
      <c r="D303" s="50">
        <f t="shared" si="41"/>
        <v>5.7458365319687E-4</v>
      </c>
      <c r="E303" s="49">
        <f>lineamiento!D14</f>
        <v>27169686</v>
      </c>
      <c r="F303" s="50">
        <f t="shared" si="42"/>
        <v>5.4170047407060785E-4</v>
      </c>
      <c r="G303" s="49">
        <f>lineamiento!E14</f>
        <v>26726280.445</v>
      </c>
      <c r="H303" s="50">
        <f t="shared" si="43"/>
        <v>5.8168366033384668E-4</v>
      </c>
      <c r="I303" s="51">
        <f t="shared" si="37"/>
        <v>0.98368013693643719</v>
      </c>
    </row>
    <row r="304" spans="2:9" ht="84" customHeight="1" x14ac:dyDescent="0.25">
      <c r="B304" s="48" t="s">
        <v>102</v>
      </c>
      <c r="C304" s="49">
        <f>lineamiento!C15</f>
        <v>149752725.7927258</v>
      </c>
      <c r="D304" s="50">
        <f t="shared" si="41"/>
        <v>3.4838678306882867E-3</v>
      </c>
      <c r="E304" s="49">
        <f>lineamiento!D15</f>
        <v>167482258.80216759</v>
      </c>
      <c r="F304" s="50">
        <f t="shared" si="42"/>
        <v>3.3392074899780007E-3</v>
      </c>
      <c r="G304" s="49">
        <f>lineamiento!E15</f>
        <v>156843033.97671872</v>
      </c>
      <c r="H304" s="50">
        <f t="shared" si="43"/>
        <v>3.4136074523797664E-3</v>
      </c>
      <c r="I304" s="51">
        <f t="shared" si="37"/>
        <v>0.93647551148676544</v>
      </c>
    </row>
    <row r="305" spans="2:9" ht="77.25" customHeight="1" x14ac:dyDescent="0.25">
      <c r="B305" s="48" t="s">
        <v>103</v>
      </c>
      <c r="C305" s="49">
        <f>lineamiento!C16</f>
        <v>3764219</v>
      </c>
      <c r="D305" s="50">
        <f t="shared" si="41"/>
        <v>8.7571304043686677E-5</v>
      </c>
      <c r="E305" s="49">
        <f>lineamiento!D16</f>
        <v>3512438.5</v>
      </c>
      <c r="F305" s="50">
        <f t="shared" si="42"/>
        <v>7.0029870812414057E-5</v>
      </c>
      <c r="G305" s="49">
        <f>lineamiento!E16</f>
        <v>3444914.3450000002</v>
      </c>
      <c r="H305" s="50">
        <f t="shared" si="43"/>
        <v>7.4976777627545237E-5</v>
      </c>
      <c r="I305" s="51">
        <f t="shared" si="37"/>
        <v>0.98077570468493613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1"/>
        <v>0</v>
      </c>
      <c r="E306" s="49">
        <f>lineamiento!D17</f>
        <v>0</v>
      </c>
      <c r="F306" s="50">
        <f t="shared" si="42"/>
        <v>0</v>
      </c>
      <c r="G306" s="49">
        <f>lineamiento!E17</f>
        <v>0</v>
      </c>
      <c r="H306" s="50">
        <f t="shared" si="43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322061865.86751086</v>
      </c>
      <c r="D307" s="50">
        <f t="shared" si="41"/>
        <v>7.4924911586602243E-3</v>
      </c>
      <c r="E307" s="49">
        <f>lineamiento!D18</f>
        <v>377631937.07807064</v>
      </c>
      <c r="F307" s="50">
        <f t="shared" si="42"/>
        <v>7.5291042870128432E-3</v>
      </c>
      <c r="G307" s="49">
        <f>lineamiento!E18</f>
        <v>358076221.94653964</v>
      </c>
      <c r="H307" s="50">
        <f t="shared" si="43"/>
        <v>7.793343630027828E-3</v>
      </c>
      <c r="I307" s="51">
        <f t="shared" si="37"/>
        <v>0.94821488012151867</v>
      </c>
    </row>
    <row r="308" spans="2:9" ht="45" x14ac:dyDescent="0.25">
      <c r="B308" s="44" t="s">
        <v>87</v>
      </c>
      <c r="C308" s="45">
        <f>+SUM(C309:C311)</f>
        <v>225632595.52290407</v>
      </c>
      <c r="D308" s="46">
        <f t="shared" si="41"/>
        <v>5.249147465836183E-3</v>
      </c>
      <c r="E308" s="45">
        <f>+SUM(E309:E311)</f>
        <v>133346522.1947407</v>
      </c>
      <c r="F308" s="46">
        <f t="shared" si="42"/>
        <v>2.6586201360059101E-3</v>
      </c>
      <c r="G308" s="45">
        <f>+SUM(G309:G311)</f>
        <v>111041012.93656327</v>
      </c>
      <c r="H308" s="46">
        <f t="shared" si="43"/>
        <v>2.4167501716162634E-3</v>
      </c>
      <c r="I308" s="47">
        <f t="shared" si="37"/>
        <v>0.8327252267921752</v>
      </c>
    </row>
    <row r="309" spans="2:9" ht="81" customHeight="1" x14ac:dyDescent="0.25">
      <c r="B309" s="48" t="s">
        <v>106</v>
      </c>
      <c r="C309" s="49">
        <f>lineamiento!C19</f>
        <v>802201.33333333314</v>
      </c>
      <c r="D309" s="50">
        <f t="shared" si="41"/>
        <v>1.8662521193794559E-5</v>
      </c>
      <c r="E309" s="49">
        <f>lineamiento!D19</f>
        <v>972427.66666666628</v>
      </c>
      <c r="F309" s="50">
        <f t="shared" si="42"/>
        <v>1.9387950528125654E-5</v>
      </c>
      <c r="G309" s="49">
        <f>lineamiento!E19</f>
        <v>922307.03666666651</v>
      </c>
      <c r="H309" s="50">
        <f t="shared" si="43"/>
        <v>2.0073535265933257E-5</v>
      </c>
      <c r="I309" s="51">
        <f t="shared" si="37"/>
        <v>0.94845824350945751</v>
      </c>
    </row>
    <row r="310" spans="2:9" ht="67.5" customHeight="1" x14ac:dyDescent="0.25">
      <c r="B310" s="48" t="s">
        <v>107</v>
      </c>
      <c r="C310" s="49">
        <f>lineamiento!C20</f>
        <v>224028192.85623738</v>
      </c>
      <c r="D310" s="50">
        <f t="shared" si="41"/>
        <v>5.2118224234485935E-3</v>
      </c>
      <c r="E310" s="49">
        <f>lineamiento!D20</f>
        <v>131401666.86140735</v>
      </c>
      <c r="F310" s="50">
        <f t="shared" si="42"/>
        <v>2.6198442349496588E-3</v>
      </c>
      <c r="G310" s="49">
        <f>lineamiento!E20</f>
        <v>109196398.86322995</v>
      </c>
      <c r="H310" s="50">
        <f t="shared" si="43"/>
        <v>2.3766031010843971E-3</v>
      </c>
      <c r="I310" s="51">
        <f t="shared" si="37"/>
        <v>0.83101228067679034</v>
      </c>
    </row>
    <row r="311" spans="2:9" ht="88.5" customHeight="1" x14ac:dyDescent="0.25">
      <c r="B311" s="48" t="s">
        <v>108</v>
      </c>
      <c r="C311" s="49">
        <f>lineamiento!C21</f>
        <v>802201.33333333326</v>
      </c>
      <c r="D311" s="50">
        <f t="shared" si="41"/>
        <v>1.8662521193794562E-5</v>
      </c>
      <c r="E311" s="49">
        <f>lineamiento!D21</f>
        <v>972427.66666666628</v>
      </c>
      <c r="F311" s="50">
        <f t="shared" si="42"/>
        <v>1.9387950528125654E-5</v>
      </c>
      <c r="G311" s="49">
        <f>lineamiento!E21</f>
        <v>922307.03666666662</v>
      </c>
      <c r="H311" s="50">
        <f t="shared" si="43"/>
        <v>2.0073535265933261E-5</v>
      </c>
      <c r="I311" s="51">
        <f t="shared" si="37"/>
        <v>0.94845824350945762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1"/>
        <v>0</v>
      </c>
      <c r="E312" s="45">
        <f>+SUM(E313:E314)</f>
        <v>0</v>
      </c>
      <c r="F312" s="46">
        <f t="shared" si="42"/>
        <v>0</v>
      </c>
      <c r="G312" s="45">
        <f>+SUM(G313:G314)</f>
        <v>0</v>
      </c>
      <c r="H312" s="46">
        <f t="shared" si="43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1"/>
        <v>0</v>
      </c>
      <c r="E313" s="49">
        <f>lineamiento!D22</f>
        <v>0</v>
      </c>
      <c r="F313" s="50">
        <f t="shared" si="42"/>
        <v>0</v>
      </c>
      <c r="G313" s="49">
        <f>lineamiento!E22</f>
        <v>0</v>
      </c>
      <c r="H313" s="50">
        <f t="shared" si="43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1"/>
        <v>0</v>
      </c>
      <c r="E314" s="49">
        <f>lineamiento!D23</f>
        <v>0</v>
      </c>
      <c r="F314" s="50">
        <f t="shared" si="42"/>
        <v>0</v>
      </c>
      <c r="G314" s="49">
        <f>lineamiento!E23</f>
        <v>0</v>
      </c>
      <c r="H314" s="50">
        <f t="shared" si="43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42984617405.28775</v>
      </c>
      <c r="D315" s="54">
        <f>+SUM(D288,D293,D300,D308)</f>
        <v>1</v>
      </c>
      <c r="E315" s="53">
        <f>E308+E300+E293+E288+E312</f>
        <v>50156289869.627419</v>
      </c>
      <c r="F315" s="54">
        <f>+SUM(F288,F293,F300,F308)</f>
        <v>1</v>
      </c>
      <c r="G315" s="53">
        <f>G308+G300+G293+G288+G312</f>
        <v>45946417731.006821</v>
      </c>
      <c r="H315" s="54">
        <f>+SUM(H288,H293,H300,H308)</f>
        <v>0.99999999999999989</v>
      </c>
      <c r="I315" s="55">
        <f t="shared" si="37"/>
        <v>0.91606492127780126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topLeftCell="A66" workbookViewId="0">
      <selection activeCell="A2" sqref="A2:A84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0</v>
      </c>
      <c r="E2">
        <v>0</v>
      </c>
      <c r="F2">
        <v>0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1889702066.9173973</v>
      </c>
      <c r="E3">
        <v>2186565068.2096362</v>
      </c>
      <c r="F3">
        <v>2093375169.2380161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194953237.71261382</v>
      </c>
      <c r="E4">
        <v>205515457.4340032</v>
      </c>
      <c r="F4">
        <v>202153617.4536531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109434053.59684259</v>
      </c>
      <c r="E5">
        <v>156679475.53359592</v>
      </c>
      <c r="F5">
        <v>151873740.63240111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125309259.69776478</v>
      </c>
      <c r="E6">
        <v>149280630.84581029</v>
      </c>
      <c r="F6">
        <v>144949400.69733325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116195594.50573824</v>
      </c>
      <c r="E7">
        <v>135671687.27361414</v>
      </c>
      <c r="F7">
        <v>133545812.52147385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0036-GESTION INTEGRAL DE RESIDUOS SOLIDOS</v>
      </c>
      <c r="B11" t="s">
        <v>260</v>
      </c>
      <c r="C11" t="s">
        <v>261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0039-MEJORA DE LA SANIDAD ANIMAL</v>
      </c>
      <c r="B12" t="s">
        <v>262</v>
      </c>
      <c r="C12" t="s">
        <v>263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0040-MEJORA Y MANTENIMIENTO DE LA SANIDAD VEGETAL</v>
      </c>
      <c r="B13" t="s">
        <v>264</v>
      </c>
      <c r="C13" t="s">
        <v>265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0041-MEJORA DE LA INOCUIDAD AGROALIMENTARIA</v>
      </c>
      <c r="B14" t="s">
        <v>266</v>
      </c>
      <c r="C14" t="s">
        <v>267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0042-APROVECHAMIENTO DE LOS RECURSOS HIDRICOS PARA USO AGRARIO</v>
      </c>
      <c r="B15" t="s">
        <v>268</v>
      </c>
      <c r="C15" t="s">
        <v>269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0046-ACCESO Y USO DE LA ELECTRIFICACION RURAL</v>
      </c>
      <c r="B16" t="s">
        <v>270</v>
      </c>
      <c r="C16" t="s">
        <v>271</v>
      </c>
      <c r="D16">
        <v>174652359.90992501</v>
      </c>
      <c r="E16">
        <v>223696006.54651839</v>
      </c>
      <c r="F16">
        <v>177659121.10428795</v>
      </c>
    </row>
    <row r="17" spans="1:6" x14ac:dyDescent="0.25">
      <c r="A17" t="str">
        <f t="shared" si="0"/>
        <v>0047-ACCESO Y USO ADECUADO DE LOS SERVICIOS PUBLICOS DE TELECOMUNICACIONES E INFORMACION ASOCIADOS</v>
      </c>
      <c r="B17" t="s">
        <v>272</v>
      </c>
      <c r="C17" t="s">
        <v>273</v>
      </c>
      <c r="D17">
        <v>448056385.71247482</v>
      </c>
      <c r="E17">
        <v>262803333.72281474</v>
      </c>
      <c r="F17">
        <v>218392797.72645986</v>
      </c>
    </row>
    <row r="18" spans="1:6" x14ac:dyDescent="0.25">
      <c r="A18" t="str">
        <f t="shared" si="0"/>
        <v>0048-PREVENCION Y ATENCION DE INCENDIOS, EMERGENCIAS MEDICAS, RESCATES Y OTROS</v>
      </c>
      <c r="B18" t="s">
        <v>274</v>
      </c>
      <c r="C18" t="s">
        <v>275</v>
      </c>
      <c r="D18">
        <v>18026747.155821875</v>
      </c>
      <c r="E18">
        <v>17254263.264765892</v>
      </c>
      <c r="F18">
        <v>15757023.616859585</v>
      </c>
    </row>
    <row r="19" spans="1:6" x14ac:dyDescent="0.25">
      <c r="A19" t="str">
        <f t="shared" si="0"/>
        <v>0049-PROGRAMA NACIONAL DE APOYO DIRECTO A LOS MAS POBRES</v>
      </c>
      <c r="B19" t="s">
        <v>276</v>
      </c>
      <c r="C19" t="s">
        <v>277</v>
      </c>
      <c r="D19">
        <v>983150552</v>
      </c>
      <c r="E19">
        <v>1000145997</v>
      </c>
      <c r="F19">
        <v>999676828.7900002</v>
      </c>
    </row>
    <row r="20" spans="1:6" x14ac:dyDescent="0.25">
      <c r="A20" t="str">
        <f t="shared" si="0"/>
        <v>0051-PREVENCION Y TRATAMIENTO DEL CONSUMO DE DROGAS</v>
      </c>
      <c r="B20" t="s">
        <v>278</v>
      </c>
      <c r="C20" t="s">
        <v>279</v>
      </c>
      <c r="D20">
        <v>17364297.085715834</v>
      </c>
      <c r="E20">
        <v>17099149.681478295</v>
      </c>
      <c r="F20">
        <v>16586200.189007653</v>
      </c>
    </row>
    <row r="21" spans="1:6" x14ac:dyDescent="0.25">
      <c r="A21" t="str">
        <f t="shared" si="0"/>
        <v>0057-CONSERVACION DE LA DIVERSIDAD BIOLOGICA Y APROVECHAMIENTO SOSTENIBLE DE LOS RECURSOS NATURALES EN AREA NATURAL PROTEGIDA</v>
      </c>
      <c r="B21" t="s">
        <v>280</v>
      </c>
      <c r="C21" t="s">
        <v>281</v>
      </c>
      <c r="D21">
        <v>0</v>
      </c>
      <c r="E21">
        <v>0</v>
      </c>
      <c r="F21">
        <v>0</v>
      </c>
    </row>
    <row r="22" spans="1:6" x14ac:dyDescent="0.25">
      <c r="A22" t="str">
        <f t="shared" si="0"/>
        <v>0058-ACCESO DE LA POBLACION A LA PROPIEDAD PREDIAL FORMALIZADA</v>
      </c>
      <c r="B22" t="s">
        <v>282</v>
      </c>
      <c r="C22" t="s">
        <v>283</v>
      </c>
      <c r="D22">
        <v>15688196.688322969</v>
      </c>
      <c r="E22">
        <v>16762101.640754292</v>
      </c>
      <c r="F22">
        <v>16241340.571846284</v>
      </c>
    </row>
    <row r="23" spans="1:6" x14ac:dyDescent="0.25">
      <c r="A23" t="str">
        <f t="shared" si="0"/>
        <v>0066-FORMACION UNIVERSITARIA DE PREGRADO</v>
      </c>
      <c r="B23" t="s">
        <v>284</v>
      </c>
      <c r="C23" t="s">
        <v>285</v>
      </c>
      <c r="D23">
        <v>224553137.3468726</v>
      </c>
      <c r="E23">
        <v>257542695.80511314</v>
      </c>
      <c r="F23">
        <v>214789263.7496385</v>
      </c>
    </row>
    <row r="24" spans="1:6" x14ac:dyDescent="0.25">
      <c r="A24" t="str">
        <f t="shared" si="0"/>
        <v>0067-CELERIDAD EN LOS PROCESOS JUDICIALES DE FAMILIA</v>
      </c>
      <c r="B24" t="s">
        <v>286</v>
      </c>
      <c r="C24" t="s">
        <v>287</v>
      </c>
      <c r="D24">
        <v>41284736.073400997</v>
      </c>
      <c r="E24">
        <v>57229516.381832875</v>
      </c>
      <c r="F24">
        <v>56943195.718856454</v>
      </c>
    </row>
    <row r="25" spans="1:6" x14ac:dyDescent="0.25">
      <c r="A25" t="str">
        <f t="shared" si="0"/>
        <v>0068-REDUCCION DE VULNERABILIDAD Y ATENCION DE EMERGENCIAS POR DESASTRES</v>
      </c>
      <c r="B25" t="s">
        <v>288</v>
      </c>
      <c r="C25" t="s">
        <v>289</v>
      </c>
      <c r="D25">
        <v>295487504.70206338</v>
      </c>
      <c r="E25">
        <v>436070692.78400576</v>
      </c>
      <c r="F25">
        <v>318418585.83787692</v>
      </c>
    </row>
    <row r="26" spans="1:6" x14ac:dyDescent="0.25">
      <c r="A26" t="str">
        <f t="shared" si="0"/>
        <v>0072-PROGRAMA DE DESARROLLO ALTERNATIVO INTEGRAL Y SOSTENIBLE - PIRDAIS</v>
      </c>
      <c r="B26" t="s">
        <v>290</v>
      </c>
      <c r="C26" t="s">
        <v>291</v>
      </c>
      <c r="D26">
        <v>0</v>
      </c>
      <c r="E26">
        <v>2009086.6654871006</v>
      </c>
      <c r="F26">
        <v>1569370.0101541628</v>
      </c>
    </row>
    <row r="27" spans="1:6" x14ac:dyDescent="0.25">
      <c r="A27" t="str">
        <f t="shared" si="0"/>
        <v>0073-PROGRAMA PARA LA GENERACION DEL EMPLEO SOCIAL INCLUSIVO - TRABAJA PERU</v>
      </c>
      <c r="B27" t="s">
        <v>292</v>
      </c>
      <c r="C27" t="s">
        <v>293</v>
      </c>
      <c r="D27">
        <v>143369.00467297886</v>
      </c>
      <c r="E27">
        <v>277673.96330742666</v>
      </c>
      <c r="F27">
        <v>235461.58400707785</v>
      </c>
    </row>
    <row r="28" spans="1:6" x14ac:dyDescent="0.25">
      <c r="A28" t="str">
        <f t="shared" si="0"/>
        <v>0074-GESTION INTEGRADA Y EFECTIVA DEL CONTROL DE OFERTA DE DROGAS EN EL PERU</v>
      </c>
      <c r="B28" t="s">
        <v>294</v>
      </c>
      <c r="C28" t="s">
        <v>295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0079-ACCESO DE LA POBLACION A LA IDENTIDAD</v>
      </c>
      <c r="B29" t="s">
        <v>296</v>
      </c>
      <c r="C29" t="s">
        <v>297</v>
      </c>
      <c r="D29">
        <v>87988245.742730588</v>
      </c>
      <c r="E29">
        <v>115901391.99835293</v>
      </c>
      <c r="F29">
        <v>101931125.19347346</v>
      </c>
    </row>
    <row r="30" spans="1:6" x14ac:dyDescent="0.25">
      <c r="A30" t="str">
        <f t="shared" si="0"/>
        <v>0080-LUCHA CONTRA LA VIOLENCIA FAMILIAR</v>
      </c>
      <c r="B30" t="s">
        <v>298</v>
      </c>
      <c r="C30" t="s">
        <v>299</v>
      </c>
      <c r="D30">
        <v>0</v>
      </c>
      <c r="E30">
        <v>12104.91608886046</v>
      </c>
      <c r="F30">
        <v>0</v>
      </c>
    </row>
    <row r="31" spans="1:6" x14ac:dyDescent="0.25">
      <c r="A31" t="str">
        <f t="shared" si="0"/>
        <v>0082-PROGRAMA NACIONAL DE SANEAMIENTO URBANO</v>
      </c>
      <c r="B31" t="s">
        <v>300</v>
      </c>
      <c r="C31" t="s">
        <v>301</v>
      </c>
      <c r="D31">
        <v>651344711.14433455</v>
      </c>
      <c r="E31">
        <v>713497650.2530303</v>
      </c>
      <c r="F31">
        <v>467347841.08131373</v>
      </c>
    </row>
    <row r="32" spans="1:6" x14ac:dyDescent="0.25">
      <c r="A32" t="str">
        <f t="shared" si="0"/>
        <v>0083-PROGRAMA NACIONAL DE SANEAMIENTO RURAL</v>
      </c>
      <c r="B32" t="s">
        <v>302</v>
      </c>
      <c r="C32" t="s">
        <v>303</v>
      </c>
      <c r="D32">
        <v>910836838.74445784</v>
      </c>
      <c r="E32">
        <v>1453677353.4816461</v>
      </c>
      <c r="F32">
        <v>933131446.37495363</v>
      </c>
    </row>
    <row r="33" spans="1:6" x14ac:dyDescent="0.25">
      <c r="A33" t="str">
        <f t="shared" si="0"/>
        <v>0086-MEJORA DE LOS SERVICIOS DEL SISTEMA DE JUSTICIA PENAL</v>
      </c>
      <c r="B33" t="s">
        <v>304</v>
      </c>
      <c r="C33" t="s">
        <v>305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 xml:space="preserve">0089-REDUCCION DE LA DEGRADACION DE LOS SUELOS AGRARIOS </v>
      </c>
      <c r="B34" t="s">
        <v>306</v>
      </c>
      <c r="C34" t="s">
        <v>307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0090-LOGROS DE APRENDIZAJE DE ESTUDIANTES DE LA EDUCACION BASICA REGULAR</v>
      </c>
      <c r="B35" t="s">
        <v>308</v>
      </c>
      <c r="C35" t="s">
        <v>309</v>
      </c>
      <c r="D35">
        <v>20813998117.330669</v>
      </c>
      <c r="E35">
        <v>26156417682.959415</v>
      </c>
      <c r="F35">
        <v>24404814831.471531</v>
      </c>
    </row>
    <row r="36" spans="1:6" x14ac:dyDescent="0.25">
      <c r="A36" t="str">
        <f t="shared" si="0"/>
        <v>0096-GESTION DE LA CALIDAD DEL AIRE</v>
      </c>
      <c r="B36" t="s">
        <v>310</v>
      </c>
      <c r="C36" t="s">
        <v>311</v>
      </c>
      <c r="D36">
        <v>0</v>
      </c>
      <c r="E36">
        <v>0</v>
      </c>
      <c r="F36">
        <v>0</v>
      </c>
    </row>
    <row r="37" spans="1:6" x14ac:dyDescent="0.25">
      <c r="A37" t="str">
        <f t="shared" si="0"/>
        <v>0097-PROGRAMA NACIONAL DE ASISTENCIA SOLIDARIA PENSION 65</v>
      </c>
      <c r="B37" t="s">
        <v>312</v>
      </c>
      <c r="C37" t="s">
        <v>313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0099-CELERIDAD DE LOS PROCESOS JUDICIALES LABORALES</v>
      </c>
      <c r="B38" t="s">
        <v>314</v>
      </c>
      <c r="C38" t="s">
        <v>315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0101-INCREMENTO DE LA PRACTICA DE ACTIVIDADES FISICAS, DEPORTIVAS Y RECREATIVAS EN LA POBLACION PERUANA</v>
      </c>
      <c r="B39" t="s">
        <v>316</v>
      </c>
      <c r="C39" t="s">
        <v>317</v>
      </c>
      <c r="D39">
        <v>193941542.93788442</v>
      </c>
      <c r="E39">
        <v>545802492.23872304</v>
      </c>
      <c r="F39">
        <v>384684864.39593834</v>
      </c>
    </row>
    <row r="40" spans="1:6" x14ac:dyDescent="0.25">
      <c r="A40" t="str">
        <f t="shared" si="0"/>
        <v>0103-FORTALECIMIENTO DE LAS CONDICIONES LABORALES</v>
      </c>
      <c r="B40" t="s">
        <v>318</v>
      </c>
      <c r="C40" t="s">
        <v>319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0104-REDUCCION DE LA MORTALIDAD POR EMERGENCIAS Y URGENCIAS MEDICAS</v>
      </c>
      <c r="B41" t="s">
        <v>320</v>
      </c>
      <c r="C41" t="s">
        <v>321</v>
      </c>
      <c r="D41">
        <v>178851176.81236514</v>
      </c>
      <c r="E41">
        <v>246163016.77321678</v>
      </c>
      <c r="F41">
        <v>236709232.27980223</v>
      </c>
    </row>
    <row r="42" spans="1:6" x14ac:dyDescent="0.25">
      <c r="A42" t="str">
        <f t="shared" si="0"/>
        <v>0106-INCLUSION DE NIÑOS, NIÑAS Y JOVENES CON DISCAPACIDAD EN LA EDUCACION BASICA Y TECNICO PRODUCTIVA</v>
      </c>
      <c r="B42" t="s">
        <v>322</v>
      </c>
      <c r="C42" t="s">
        <v>323</v>
      </c>
      <c r="D42">
        <v>230081452</v>
      </c>
      <c r="E42">
        <v>275485804</v>
      </c>
      <c r="F42">
        <v>270789072.87000012</v>
      </c>
    </row>
    <row r="43" spans="1:6" x14ac:dyDescent="0.25">
      <c r="A43" t="str">
        <f t="shared" si="0"/>
        <v>0107-MEJORA DE  LA FORMACION EN CARRERAS DOCENTES EN INSTITUTOS DE EDUCACION SUPERIOR NO UNIVERSITARIA</v>
      </c>
      <c r="B43" t="s">
        <v>324</v>
      </c>
      <c r="C43" t="s">
        <v>325</v>
      </c>
      <c r="D43">
        <v>280465803</v>
      </c>
      <c r="E43">
        <v>283206207</v>
      </c>
      <c r="F43">
        <v>241997209.50000006</v>
      </c>
    </row>
    <row r="44" spans="1:6" x14ac:dyDescent="0.25">
      <c r="A44" t="str">
        <f t="shared" si="0"/>
        <v>0109-NUESTRAS CIUDADES</v>
      </c>
      <c r="B44" t="s">
        <v>326</v>
      </c>
      <c r="C44" t="s">
        <v>327</v>
      </c>
      <c r="D44">
        <v>0</v>
      </c>
      <c r="E44">
        <v>0</v>
      </c>
      <c r="F44">
        <v>0</v>
      </c>
    </row>
    <row r="45" spans="1:6" x14ac:dyDescent="0.25">
      <c r="A45" t="str">
        <f t="shared" si="0"/>
        <v>0110-FISCALIZACION ADUANERA</v>
      </c>
      <c r="B45" t="s">
        <v>328</v>
      </c>
      <c r="C45" t="s">
        <v>329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0111-APOYO AL HABITAT RURAL</v>
      </c>
      <c r="B46" t="s">
        <v>330</v>
      </c>
      <c r="C46" t="s">
        <v>331</v>
      </c>
      <c r="D46">
        <v>8129480.6963204481</v>
      </c>
      <c r="E46">
        <v>7863189.7221533414</v>
      </c>
      <c r="F46">
        <v>7570453.7891104566</v>
      </c>
    </row>
    <row r="47" spans="1:6" x14ac:dyDescent="0.25">
      <c r="A47" t="str">
        <f t="shared" si="0"/>
        <v>0113-SERVICIOS REGISTRALES ACCESIBLES Y OPORTUNOS CON COBERTURA UNIVERSAL</v>
      </c>
      <c r="B47" t="s">
        <v>332</v>
      </c>
      <c r="C47" t="s">
        <v>333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0114-PROTECCION AL CONSUMIDOR</v>
      </c>
      <c r="B48" t="s">
        <v>334</v>
      </c>
      <c r="C48" t="s">
        <v>335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0115-PROGRAMA NACIONAL DE ALIMENTACION ESCOLAR</v>
      </c>
      <c r="B49" t="s">
        <v>336</v>
      </c>
      <c r="C49" t="s">
        <v>337</v>
      </c>
      <c r="D49">
        <v>2040174728</v>
      </c>
      <c r="E49">
        <v>2180464611</v>
      </c>
      <c r="F49">
        <v>2103647755.99</v>
      </c>
    </row>
    <row r="50" spans="1:6" x14ac:dyDescent="0.25">
      <c r="A50" t="str">
        <f t="shared" si="0"/>
        <v>0116-MEJORAMIENTO DE LA EMPLEABILIDAD E INSERCION LABORAL-PROEMPLEO</v>
      </c>
      <c r="B50" t="s">
        <v>338</v>
      </c>
      <c r="C50" t="s">
        <v>339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0117-ATENCION OPORTUNA DE NIÑAS, NIÑOS Y ADOLESCENTES EN PRESUNTO ESTADO DE ABANDONO</v>
      </c>
      <c r="B51" t="s">
        <v>340</v>
      </c>
      <c r="C51" t="s">
        <v>341</v>
      </c>
      <c r="D51">
        <v>220731327</v>
      </c>
      <c r="E51">
        <v>261339743</v>
      </c>
      <c r="F51">
        <v>251325303.62000057</v>
      </c>
    </row>
    <row r="52" spans="1:6" x14ac:dyDescent="0.25">
      <c r="A52" t="str">
        <f t="shared" si="0"/>
        <v>0118-ACCESO DE HOGARES RURALES CON ECONOMIAS DE SUBSISTENCIA A MERCADOS LOCALES - HAKU WIÑAY</v>
      </c>
      <c r="B52" t="s">
        <v>342</v>
      </c>
      <c r="C52" t="s">
        <v>343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0119-CELERIDAD EN LOS PROCESOS JUDICIALES CIVIL-COMERCIAL</v>
      </c>
      <c r="B53" t="s">
        <v>344</v>
      </c>
      <c r="C53" t="s">
        <v>345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0121-MEJORA DE LA ARTICULACION DE PEQUEÑOS PRODUCTORES AL MERCADO</v>
      </c>
      <c r="B54" t="s">
        <v>346</v>
      </c>
      <c r="C54" t="s">
        <v>347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0122-ACCESO Y PERMANENCIA DE POBLACION CON ALTO RENDIMIENTO ACADEMICO A UNA EDUCACION SUPERIOR DE CALIDAD</v>
      </c>
      <c r="B55" t="s">
        <v>348</v>
      </c>
      <c r="C55" t="s">
        <v>349</v>
      </c>
      <c r="D55">
        <v>38587242.208823077</v>
      </c>
      <c r="E55">
        <v>42509263.283423461</v>
      </c>
      <c r="F55">
        <v>41663604.707490578</v>
      </c>
    </row>
    <row r="56" spans="1:6" x14ac:dyDescent="0.25">
      <c r="A56" t="str">
        <f t="shared" si="0"/>
        <v>0123-MEJORA DE LAS COMPETENCIAS DE LA POBLACION PENITENCIARIA PARA SU REINSERCION SOCIAL POSITIVA</v>
      </c>
      <c r="B56" t="s">
        <v>350</v>
      </c>
      <c r="C56" t="s">
        <v>351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0124-MEJORA DE LA PROVISIÓN DE LOS SERVICIOS DE TELECOMUNICACIONES</v>
      </c>
      <c r="B57" t="s">
        <v>352</v>
      </c>
      <c r="C57" t="s">
        <v>353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0125-MEJORA DE LA EFICIENCIA DE LOS PROCESOS ELECTORALES E INCREMENTO DE LA PARTICIPACION POLITICA DE LA CIUDADANIA</v>
      </c>
      <c r="B58" t="s">
        <v>354</v>
      </c>
      <c r="C58" t="s">
        <v>355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0127-MEJORA DE LA COMPETITIVIDAD DE LOS DESTINOS TURISTICOS</v>
      </c>
      <c r="B59" t="s">
        <v>356</v>
      </c>
      <c r="C59" t="s">
        <v>357</v>
      </c>
      <c r="D59">
        <v>596948.58197229658</v>
      </c>
      <c r="E59">
        <v>654224.68213700876</v>
      </c>
      <c r="F59">
        <v>642828.54447772994</v>
      </c>
    </row>
    <row r="60" spans="1:6" x14ac:dyDescent="0.25">
      <c r="A60" t="str">
        <f t="shared" si="0"/>
        <v>0128-REDUCCION DE LA MINERIA ILEGAL</v>
      </c>
      <c r="B60" t="s">
        <v>358</v>
      </c>
      <c r="C60" t="s">
        <v>359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0129-PREVENCION Y MANEJO DE CONDICIONES SECUNDARIAS DE SALUD EN PERSONAS CON DISCAPACIDAD</v>
      </c>
      <c r="B61" t="s">
        <v>360</v>
      </c>
      <c r="C61" t="s">
        <v>361</v>
      </c>
      <c r="D61">
        <v>27445242.076084189</v>
      </c>
      <c r="E61">
        <v>33916832.449210301</v>
      </c>
      <c r="F61">
        <v>33080855.796122544</v>
      </c>
    </row>
    <row r="62" spans="1:6" x14ac:dyDescent="0.25">
      <c r="A62" t="str">
        <f t="shared" si="0"/>
        <v>0130-COMPETITIVIDAD Y APROVECHAMIENTO SOSTENIBLE DE LOS RECURSOS FORESTALES Y DE LA FAUNA SILVESTRE</v>
      </c>
      <c r="B62" t="s">
        <v>362</v>
      </c>
      <c r="C62" t="s">
        <v>363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0131-CONTROL Y PREVENCION EN SALUD MENTAL</v>
      </c>
      <c r="B63" t="s">
        <v>364</v>
      </c>
      <c r="C63" t="s">
        <v>365</v>
      </c>
      <c r="D63">
        <v>64170427.568011425</v>
      </c>
      <c r="E63">
        <v>72776660.923755109</v>
      </c>
      <c r="F63">
        <v>70136312.847302645</v>
      </c>
    </row>
    <row r="64" spans="1:6" x14ac:dyDescent="0.25">
      <c r="A64" t="str">
        <f t="shared" si="0"/>
        <v>0132-PUESTA EN VALOR Y USO SOCIAL DEL PATRIMONIO CULTURAL</v>
      </c>
      <c r="B64" t="s">
        <v>366</v>
      </c>
      <c r="C64" t="s">
        <v>367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0134-PROMOCION DE LA INVERSION PRIVADA</v>
      </c>
      <c r="B65" t="s">
        <v>368</v>
      </c>
      <c r="C65" t="s">
        <v>369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0135-MEJORA DE LAS CAPACIDADES MILITARES PARA LA DEFENSA Y EL DESARROLLO NACIONAL</v>
      </c>
      <c r="B66" t="s">
        <v>370</v>
      </c>
      <c r="C66" t="s">
        <v>371</v>
      </c>
      <c r="D66">
        <v>0</v>
      </c>
      <c r="E66">
        <v>0</v>
      </c>
      <c r="F66">
        <v>0</v>
      </c>
    </row>
    <row r="67" spans="1:6" x14ac:dyDescent="0.25">
      <c r="A67" t="str">
        <f t="shared" ref="A67:A84" si="1">CONCATENATE(B67,"-",C67)</f>
        <v>0137-DESARROLLO DE LA CIENCIA, TECNOLOGIA E INNOVACION TECNOLOGICA</v>
      </c>
      <c r="B67" t="s">
        <v>372</v>
      </c>
      <c r="C67" t="s">
        <v>373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0138-REDUCCION DEL COSTO, TIEMPO E INSEGURIDAD EN EL SISTEMA DE TRANSPORTE</v>
      </c>
      <c r="B68" t="s">
        <v>374</v>
      </c>
      <c r="C68" t="s">
        <v>375</v>
      </c>
      <c r="D68">
        <v>1400009216.2893538</v>
      </c>
      <c r="E68">
        <v>2030946421.9868832</v>
      </c>
      <c r="F68">
        <v>1471246056.3727949</v>
      </c>
    </row>
    <row r="69" spans="1:6" x14ac:dyDescent="0.25">
      <c r="A69" t="str">
        <f t="shared" si="1"/>
        <v>0139-DISMINUCION DE LA INCIDENCIA DE LOS CONFLICTOS, PROTESTAS Y MOVILIZACIONES SOCIALES VIOLENTAS QUE ALTERAN EL ORDEN PUBLICO</v>
      </c>
      <c r="B69" t="s">
        <v>376</v>
      </c>
      <c r="C69" t="s">
        <v>198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0140-DESARROLLO Y PROMOCION DE LAS ARTES E INDUSTRIAS CULTURALES</v>
      </c>
      <c r="B70" t="s">
        <v>377</v>
      </c>
      <c r="C70" t="s">
        <v>378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0141-PROTECCION DE LA PROPIEDAD INTELECTUAL</v>
      </c>
      <c r="B71" t="s">
        <v>379</v>
      </c>
      <c r="C71" t="s">
        <v>380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0142-ACCESO DE PERSONAS ADULTAS MAYORES A SERVICIOS ESPECIALIZADOS</v>
      </c>
      <c r="B72" t="s">
        <v>381</v>
      </c>
      <c r="C72" t="s">
        <v>382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0143-CELERIDAD, PREDICTIBILIDAD Y ACCCESO DE LOS PROCESOS JUDICIALES TRIBUTARIOS, ADUANEROS Y DE TEMAS DE MERCADO</v>
      </c>
      <c r="B73" t="s">
        <v>383</v>
      </c>
      <c r="C73" t="s">
        <v>384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0144-CONSERVACION Y USO SOSTENIBLE DE ECOSISTEMAS PARA LA PROVISION DE SERVICIOS ECOSISTEMICOS</v>
      </c>
      <c r="B74" t="s">
        <v>385</v>
      </c>
      <c r="C74" t="s">
        <v>386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0145-MEJORA DE LA CALIDAD DEL SERVICIO ELECTRICO</v>
      </c>
      <c r="B75" t="s">
        <v>387</v>
      </c>
      <c r="C75" t="s">
        <v>388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0146-ACCESO DE LAS FAMILIAS A VIVIENDA Y ENTORNO URBANO ADECUADO</v>
      </c>
      <c r="B76" t="s">
        <v>389</v>
      </c>
      <c r="C76" t="s">
        <v>390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0147-FORTALECIMIENTO DE LA EDUCACION SUPERIOR TECNOLOGICA</v>
      </c>
      <c r="B77" t="s">
        <v>391</v>
      </c>
      <c r="C77" t="s">
        <v>392</v>
      </c>
      <c r="D77">
        <v>21050844.927081909</v>
      </c>
      <c r="E77">
        <v>28498416.022366293</v>
      </c>
      <c r="F77">
        <v>26268965.88732896</v>
      </c>
    </row>
    <row r="78" spans="1:6" x14ac:dyDescent="0.25">
      <c r="A78" t="str">
        <f t="shared" si="1"/>
        <v>0148-REDUCCION DEL TIEMPO, INSEGURIDAD Y COSTO AMBIENTAL EN EL TRANSPORTE URBANO</v>
      </c>
      <c r="B78" t="s">
        <v>393</v>
      </c>
      <c r="C78" t="s">
        <v>394</v>
      </c>
      <c r="D78">
        <v>47382857.336293578</v>
      </c>
      <c r="E78">
        <v>64755525.206340045</v>
      </c>
      <c r="F78">
        <v>38842624.83248274</v>
      </c>
    </row>
    <row r="79" spans="1:6" x14ac:dyDescent="0.25">
      <c r="A79" t="str">
        <f t="shared" si="1"/>
        <v>0149-MEJORA DEL DESEMPEÑO EN LAS CONTRATACIONES PUBLICAS</v>
      </c>
      <c r="B79" t="s">
        <v>395</v>
      </c>
      <c r="C79" t="s">
        <v>396</v>
      </c>
      <c r="D79">
        <v>0</v>
      </c>
      <c r="E79">
        <v>0</v>
      </c>
      <c r="F79">
        <v>0</v>
      </c>
    </row>
    <row r="80" spans="1:6" x14ac:dyDescent="0.25">
      <c r="A80" t="str">
        <f t="shared" si="1"/>
        <v>0150-INCREMENTO EN EL ACCESO DE LA POBLACION A LOS SERVICIOS EDUCATIVOS PUBLICOS DE LA EDUCACION BASICA</v>
      </c>
      <c r="B80" t="s">
        <v>397</v>
      </c>
      <c r="C80" t="s">
        <v>398</v>
      </c>
      <c r="D80">
        <v>576377527.06982017</v>
      </c>
      <c r="E80">
        <v>512742572.14267004</v>
      </c>
      <c r="F80">
        <v>372569721.16711879</v>
      </c>
    </row>
    <row r="81" spans="1:6" x14ac:dyDescent="0.25">
      <c r="A81" t="str">
        <f t="shared" si="1"/>
        <v>0151-REDUCCION DE LA CORRUPCION EN EL USO DE LOS RECURSOS PUBLICOS</v>
      </c>
      <c r="B81" t="s">
        <v>415</v>
      </c>
      <c r="C81" t="s">
        <v>416</v>
      </c>
      <c r="D81">
        <v>0</v>
      </c>
      <c r="E81">
        <v>0</v>
      </c>
      <c r="F81">
        <v>0</v>
      </c>
    </row>
    <row r="82" spans="1:6" x14ac:dyDescent="0.25">
      <c r="A82" t="str">
        <f t="shared" si="1"/>
        <v>1001-PRODUCTOS ESPECIFICOS PARA DESARROLLO INFANTIL TEMPRANO</v>
      </c>
      <c r="B82" t="s">
        <v>399</v>
      </c>
      <c r="C82" t="s">
        <v>400</v>
      </c>
      <c r="D82">
        <v>2667526249</v>
      </c>
      <c r="E82">
        <v>2927684657</v>
      </c>
      <c r="F82">
        <v>2767622766.3799934</v>
      </c>
    </row>
    <row r="83" spans="1:6" x14ac:dyDescent="0.25">
      <c r="A83" t="str">
        <f t="shared" si="1"/>
        <v>1002-PRODUCTOS ESPECIFICOS PARA REDUCCION DE LA VIOLENCIA CONTRA LA MUJER</v>
      </c>
      <c r="B83" t="s">
        <v>401</v>
      </c>
      <c r="C83" t="s">
        <v>402</v>
      </c>
      <c r="D83">
        <v>171743428.23271549</v>
      </c>
      <c r="E83">
        <v>183318380.95388463</v>
      </c>
      <c r="F83">
        <v>168793681.22149989</v>
      </c>
    </row>
    <row r="84" spans="1:6" x14ac:dyDescent="0.25">
      <c r="A84" t="str">
        <f t="shared" si="1"/>
        <v>9002-ASIGNACIONES PRESUPUESTARIAS QUE NO RESULTAN EN PRODUCTOS</v>
      </c>
      <c r="B84" t="s">
        <v>403</v>
      </c>
      <c r="C84" t="s">
        <v>404</v>
      </c>
      <c r="D84">
        <v>9644199054.5493259</v>
      </c>
      <c r="E84">
        <v>9632455369.9004345</v>
      </c>
      <c r="F84">
        <v>8825561915.3314972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2894253273.6853938</v>
      </c>
      <c r="B2" s="34">
        <v>3172931329.9526801</v>
      </c>
      <c r="C2" s="34">
        <v>2996812811.0739655</v>
      </c>
      <c r="D2" s="34">
        <v>0</v>
      </c>
    </row>
    <row r="3" spans="1:4" x14ac:dyDescent="0.25">
      <c r="A3" s="34">
        <v>32000780631.033028</v>
      </c>
      <c r="B3" s="34">
        <v>37182313092.539291</v>
      </c>
      <c r="C3" s="34">
        <v>34650110355.047966</v>
      </c>
      <c r="D3" s="34">
        <v>1</v>
      </c>
    </row>
    <row r="4" spans="1:4" x14ac:dyDescent="0.25">
      <c r="A4" s="34">
        <v>4603711448.6778316</v>
      </c>
      <c r="B4" s="34">
        <v>5428530052.633563</v>
      </c>
      <c r="C4" s="34">
        <v>4983185686.3639593</v>
      </c>
      <c r="D4" s="34">
        <v>2</v>
      </c>
    </row>
    <row r="5" spans="1:4" x14ac:dyDescent="0.25">
      <c r="A5" s="34">
        <v>1359357236.7689035</v>
      </c>
      <c r="B5" s="34">
        <v>1429531901.1933434</v>
      </c>
      <c r="C5" s="34">
        <v>1366446902.4267149</v>
      </c>
      <c r="D5" s="34">
        <v>3</v>
      </c>
    </row>
    <row r="6" spans="1:4" x14ac:dyDescent="0.25">
      <c r="A6" s="34">
        <v>4071531369.1927581</v>
      </c>
      <c r="B6" s="34">
        <v>5681386032.3276072</v>
      </c>
      <c r="C6" s="34">
        <v>3985989644.1839714</v>
      </c>
      <c r="D6" s="34">
        <v>4</v>
      </c>
    </row>
    <row r="7" spans="1:4" x14ac:dyDescent="0.25">
      <c r="A7" s="62">
        <f>SUM(A2:A6)</f>
        <v>44929633959.357918</v>
      </c>
      <c r="B7" s="62">
        <f>SUM(B2:B6)</f>
        <v>52894692408.646484</v>
      </c>
      <c r="C7" s="62">
        <f>SUM(C2:C6)</f>
        <v>47982545399.096573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87994245.742730573</v>
      </c>
      <c r="D2" s="34">
        <v>115921273.99835297</v>
      </c>
      <c r="E2" s="34">
        <v>101950625.19347343</v>
      </c>
    </row>
    <row r="3" spans="1:5" x14ac:dyDescent="0.25">
      <c r="A3" s="34" t="s">
        <v>224</v>
      </c>
      <c r="B3" s="34" t="s">
        <v>225</v>
      </c>
      <c r="C3" s="34">
        <v>21322219.964010943</v>
      </c>
      <c r="D3" s="34">
        <v>19871942.529491976</v>
      </c>
      <c r="E3" s="34">
        <v>18277014.79058554</v>
      </c>
    </row>
    <row r="4" spans="1:5" x14ac:dyDescent="0.25">
      <c r="A4" s="34" t="s">
        <v>226</v>
      </c>
      <c r="B4" s="34" t="s">
        <v>227</v>
      </c>
      <c r="C4" s="34">
        <v>162331875.96728384</v>
      </c>
      <c r="D4" s="34">
        <v>208188829.1801036</v>
      </c>
      <c r="E4" s="34">
        <v>199511444.00593543</v>
      </c>
    </row>
    <row r="5" spans="1:5" x14ac:dyDescent="0.25">
      <c r="A5" s="34" t="s">
        <v>228</v>
      </c>
      <c r="B5" s="34" t="s">
        <v>229</v>
      </c>
      <c r="C5" s="34">
        <v>172784</v>
      </c>
      <c r="D5" s="34">
        <v>202703</v>
      </c>
      <c r="E5" s="34">
        <v>201565.61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186280384.1394096</v>
      </c>
      <c r="D7" s="34">
        <v>241483005.14206269</v>
      </c>
      <c r="E7" s="34">
        <v>191237702.61398369</v>
      </c>
    </row>
    <row r="8" spans="1:5" x14ac:dyDescent="0.25">
      <c r="A8" s="34" t="s">
        <v>73</v>
      </c>
      <c r="B8" s="34" t="s">
        <v>232</v>
      </c>
      <c r="C8" s="34">
        <v>1502029448.1879621</v>
      </c>
      <c r="D8" s="34">
        <v>2205228738.584403</v>
      </c>
      <c r="E8" s="34">
        <v>1580174830.3138936</v>
      </c>
    </row>
    <row r="9" spans="1:5" x14ac:dyDescent="0.25">
      <c r="A9" s="34" t="s">
        <v>74</v>
      </c>
      <c r="B9" s="34" t="s">
        <v>233</v>
      </c>
      <c r="C9" s="34">
        <v>448056385.71247476</v>
      </c>
      <c r="D9" s="34">
        <v>262803333.72281471</v>
      </c>
      <c r="E9" s="34">
        <v>218392797.72645986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1717274097.2628689</v>
      </c>
      <c r="D11" s="34">
        <v>2401058981.338799</v>
      </c>
      <c r="E11" s="34">
        <v>1587379748.1861923</v>
      </c>
    </row>
    <row r="12" spans="1:5" x14ac:dyDescent="0.25">
      <c r="A12" s="34" t="s">
        <v>77</v>
      </c>
      <c r="B12" s="34" t="s">
        <v>236</v>
      </c>
      <c r="C12" s="34">
        <v>23817677.384643413</v>
      </c>
      <c r="D12" s="34">
        <v>24782679.266895875</v>
      </c>
      <c r="E12" s="34">
        <v>23929844.354287449</v>
      </c>
    </row>
    <row r="13" spans="1:5" x14ac:dyDescent="0.25">
      <c r="A13" s="34" t="s">
        <v>78</v>
      </c>
      <c r="B13" s="34" t="s">
        <v>237</v>
      </c>
      <c r="C13" s="34">
        <v>8688540379.0895596</v>
      </c>
      <c r="D13" s="34">
        <v>10036163889.670097</v>
      </c>
      <c r="E13" s="34">
        <v>9347719303.1886578</v>
      </c>
    </row>
    <row r="14" spans="1:5" x14ac:dyDescent="0.25">
      <c r="A14" s="34" t="s">
        <v>79</v>
      </c>
      <c r="B14" s="34" t="s">
        <v>238</v>
      </c>
      <c r="C14" s="34">
        <v>194073376.50539979</v>
      </c>
      <c r="D14" s="34">
        <v>546029294.27262735</v>
      </c>
      <c r="E14" s="34">
        <v>384874720.98914021</v>
      </c>
    </row>
    <row r="15" spans="1:5" x14ac:dyDescent="0.25">
      <c r="A15" s="34" t="s">
        <v>80</v>
      </c>
      <c r="B15" s="34" t="s">
        <v>239</v>
      </c>
      <c r="C15" s="34">
        <v>27910529636.256702</v>
      </c>
      <c r="D15" s="34">
        <v>32700689258.135456</v>
      </c>
      <c r="E15" s="34">
        <v>30299835980.990589</v>
      </c>
    </row>
    <row r="16" spans="1:5" x14ac:dyDescent="0.25">
      <c r="A16" s="34" t="s">
        <v>240</v>
      </c>
      <c r="B16" s="34" t="s">
        <v>241</v>
      </c>
      <c r="C16" s="34">
        <v>3987211449.1448483</v>
      </c>
      <c r="D16" s="34">
        <v>4132268479.8053641</v>
      </c>
      <c r="E16" s="34">
        <v>4029059821.1330104</v>
      </c>
    </row>
    <row r="17" spans="1:5" x14ac:dyDescent="0.25">
      <c r="A17" s="62"/>
      <c r="B17" s="62"/>
      <c r="C17" s="62">
        <f>SUM(C2:C16)</f>
        <v>44929633959.357895</v>
      </c>
      <c r="D17" s="62">
        <f>SUM(D2:D16)</f>
        <v>52894692408.646469</v>
      </c>
      <c r="E17" s="62">
        <f>SUM(E2:E16)</f>
        <v>47982545399.096207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413</v>
      </c>
      <c r="B2" s="34">
        <v>30262824437.673779</v>
      </c>
      <c r="C2" s="34">
        <v>36392312319.597855</v>
      </c>
      <c r="D2" s="34">
        <v>35862431355.234047</v>
      </c>
    </row>
    <row r="3" spans="1:4" x14ac:dyDescent="0.25">
      <c r="A3" t="s">
        <v>414</v>
      </c>
      <c r="B3" s="34">
        <v>14666809521.683907</v>
      </c>
      <c r="C3" s="34">
        <v>16502380089.048527</v>
      </c>
      <c r="D3" s="34">
        <v>12120114043.862379</v>
      </c>
    </row>
    <row r="4" spans="1:4" x14ac:dyDescent="0.25">
      <c r="B4" s="62">
        <f>SUM(B2:B3)</f>
        <v>44929633959.357681</v>
      </c>
      <c r="C4" s="62">
        <f>SUM(C2:C3)</f>
        <v>52894692408.646378</v>
      </c>
      <c r="D4" s="62">
        <f>SUM(D2:D3)</f>
        <v>47982545399.096428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9644199054.5493336</v>
      </c>
      <c r="C2" s="34">
        <v>9632455369.9004364</v>
      </c>
      <c r="D2" s="34">
        <v>8825561915.3314953</v>
      </c>
    </row>
    <row r="3" spans="1:4" x14ac:dyDescent="0.25">
      <c r="A3" t="s">
        <v>17</v>
      </c>
      <c r="B3" s="34">
        <v>35285434904.808479</v>
      </c>
      <c r="C3" s="34">
        <v>43262237038.745956</v>
      </c>
      <c r="D3" s="34">
        <v>39156983483.765076</v>
      </c>
    </row>
    <row r="4" spans="1:4" x14ac:dyDescent="0.25">
      <c r="B4" s="62">
        <f>SUM(B2:B3)</f>
        <v>44929633959.357811</v>
      </c>
      <c r="C4" s="62">
        <f>SUM(C2:C3)</f>
        <v>52894692408.646393</v>
      </c>
      <c r="D4" s="62">
        <f>SUM(D2:D3)</f>
        <v>47982545399.096573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3529231712.0699072</v>
      </c>
      <c r="C2">
        <v>4260721753.1827984</v>
      </c>
      <c r="D2">
        <v>3685650264.4235258</v>
      </c>
    </row>
    <row r="3" spans="1:4" x14ac:dyDescent="0.25">
      <c r="A3" t="s">
        <v>34</v>
      </c>
      <c r="B3">
        <v>3546028138.8607945</v>
      </c>
      <c r="C3">
        <v>4274162677.256053</v>
      </c>
      <c r="D3">
        <v>3699025827.1324258</v>
      </c>
    </row>
    <row r="4" spans="1:4" x14ac:dyDescent="0.25">
      <c r="A4" t="s">
        <v>35</v>
      </c>
      <c r="B4">
        <v>4990080281.1099997</v>
      </c>
      <c r="C4">
        <v>5764096702.6699991</v>
      </c>
      <c r="D4">
        <v>5275016354.353899</v>
      </c>
    </row>
    <row r="5" spans="1:4" x14ac:dyDescent="0.25">
      <c r="A5" t="s">
        <v>36</v>
      </c>
      <c r="B5">
        <v>3533327487.2117991</v>
      </c>
      <c r="C5">
        <v>4386030190.360877</v>
      </c>
      <c r="D5">
        <v>3966325031.1056156</v>
      </c>
    </row>
    <row r="6" spans="1:4" x14ac:dyDescent="0.25">
      <c r="A6" t="s">
        <v>37</v>
      </c>
      <c r="B6">
        <v>10712716877.892746</v>
      </c>
      <c r="C6">
        <v>12775286456.483458</v>
      </c>
      <c r="D6">
        <v>11814552347.083656</v>
      </c>
    </row>
    <row r="7" spans="1:4" x14ac:dyDescent="0.25">
      <c r="A7" t="s">
        <v>38</v>
      </c>
      <c r="B7">
        <v>187656.16</v>
      </c>
      <c r="C7">
        <v>222922.82</v>
      </c>
      <c r="D7">
        <v>216339.64939999994</v>
      </c>
    </row>
    <row r="8" spans="1:4" x14ac:dyDescent="0.25">
      <c r="A8" t="s">
        <v>39</v>
      </c>
      <c r="B8">
        <v>12199471203.578003</v>
      </c>
      <c r="C8">
        <v>13716421251.468641</v>
      </c>
      <c r="D8">
        <v>12917560895.261604</v>
      </c>
    </row>
    <row r="9" spans="1:4" x14ac:dyDescent="0.25">
      <c r="A9" t="s">
        <v>40</v>
      </c>
      <c r="B9">
        <v>182656.15999999997</v>
      </c>
      <c r="C9">
        <v>218042.82</v>
      </c>
      <c r="D9">
        <v>211459.64939999994</v>
      </c>
    </row>
    <row r="10" spans="1:4" x14ac:dyDescent="0.25">
      <c r="A10" t="s">
        <v>41</v>
      </c>
      <c r="B10">
        <v>488618924.05601603</v>
      </c>
      <c r="C10">
        <v>566923647.70574236</v>
      </c>
      <c r="D10">
        <v>541473094.16640425</v>
      </c>
    </row>
    <row r="11" spans="1:4" x14ac:dyDescent="0.25">
      <c r="A11" t="s">
        <v>42</v>
      </c>
      <c r="B11">
        <v>17460561.245715834</v>
      </c>
      <c r="C11">
        <v>17215841.001478296</v>
      </c>
      <c r="D11">
        <v>16696877.033407649</v>
      </c>
    </row>
    <row r="12" spans="1:4" x14ac:dyDescent="0.25">
      <c r="A12" t="s">
        <v>43</v>
      </c>
      <c r="B12">
        <v>55905968.178350247</v>
      </c>
      <c r="C12">
        <v>76495637.415458217</v>
      </c>
      <c r="D12">
        <v>75806339.134114116</v>
      </c>
    </row>
    <row r="13" spans="1:4" x14ac:dyDescent="0.25">
      <c r="A13" t="s">
        <v>44</v>
      </c>
      <c r="B13">
        <v>95693792.828463286</v>
      </c>
      <c r="C13">
        <v>100741995.15509024</v>
      </c>
      <c r="D13">
        <v>99097280.258796185</v>
      </c>
    </row>
    <row r="14" spans="1:4" x14ac:dyDescent="0.25">
      <c r="A14" t="s">
        <v>45</v>
      </c>
      <c r="B14">
        <v>1449682383.8536506</v>
      </c>
      <c r="C14">
        <v>1699912894.1418579</v>
      </c>
      <c r="D14">
        <v>1572829115.6894259</v>
      </c>
    </row>
    <row r="15" spans="1:4" x14ac:dyDescent="0.25">
      <c r="A15" t="s">
        <v>46</v>
      </c>
      <c r="B15">
        <v>57344073.570905156</v>
      </c>
      <c r="C15">
        <v>61226853.27665782</v>
      </c>
      <c r="D15">
        <v>56375237.251566596</v>
      </c>
    </row>
    <row r="16" spans="1:4" x14ac:dyDescent="0.25">
      <c r="A16" t="s">
        <v>47</v>
      </c>
      <c r="B16">
        <v>88084509.902730554</v>
      </c>
      <c r="C16">
        <v>116018083.31835297</v>
      </c>
      <c r="D16">
        <v>102041802.03787337</v>
      </c>
    </row>
    <row r="17" spans="1:4" x14ac:dyDescent="0.25">
      <c r="A17" t="s">
        <v>48</v>
      </c>
      <c r="B17">
        <v>265080285.8772794</v>
      </c>
      <c r="C17">
        <v>329072857.86301976</v>
      </c>
      <c r="D17">
        <v>317555095.31107289</v>
      </c>
    </row>
    <row r="18" spans="1:4" x14ac:dyDescent="0.25">
      <c r="A18" t="s">
        <v>49</v>
      </c>
      <c r="B18">
        <v>118850.92679982966</v>
      </c>
      <c r="C18">
        <v>137272.00730636244</v>
      </c>
      <c r="D18">
        <v>131229.81870498176</v>
      </c>
    </row>
    <row r="19" spans="1:4" x14ac:dyDescent="0.25">
      <c r="A19" t="s">
        <v>50</v>
      </c>
      <c r="B19">
        <v>96264.159999999989</v>
      </c>
      <c r="C19">
        <v>116691.31999999998</v>
      </c>
      <c r="D19">
        <v>110676.84439999997</v>
      </c>
    </row>
    <row r="20" spans="1:4" x14ac:dyDescent="0.25">
      <c r="A20" t="s">
        <v>51</v>
      </c>
      <c r="B20">
        <v>96736594.690756738</v>
      </c>
      <c r="C20">
        <v>161541645.45977047</v>
      </c>
      <c r="D20">
        <v>130957063.69388817</v>
      </c>
    </row>
    <row r="21" spans="1:4" x14ac:dyDescent="0.25">
      <c r="A21" t="s">
        <v>52</v>
      </c>
      <c r="B21">
        <v>68060317.947898015</v>
      </c>
      <c r="C21">
        <v>75640193.454454243</v>
      </c>
      <c r="D21">
        <v>70716788.280594215</v>
      </c>
    </row>
    <row r="22" spans="1:4" x14ac:dyDescent="0.25">
      <c r="A22" t="s">
        <v>53</v>
      </c>
      <c r="B22">
        <v>68060317.94789803</v>
      </c>
      <c r="C22">
        <v>75640193.454454258</v>
      </c>
      <c r="D22">
        <v>70716788.2805942</v>
      </c>
    </row>
    <row r="23" spans="1:4" x14ac:dyDescent="0.25">
      <c r="A23" t="s">
        <v>54</v>
      </c>
      <c r="B23">
        <v>284874785.17835021</v>
      </c>
      <c r="C23">
        <v>331187456.41545826</v>
      </c>
      <c r="D23">
        <v>315173870.64411497</v>
      </c>
    </row>
    <row r="24" spans="1:4" x14ac:dyDescent="0.25">
      <c r="A24" t="s">
        <v>55</v>
      </c>
      <c r="B24">
        <v>96264.159999999974</v>
      </c>
      <c r="C24">
        <v>116691.31999999998</v>
      </c>
      <c r="D24">
        <v>110676.84439999997</v>
      </c>
    </row>
    <row r="25" spans="1:4" x14ac:dyDescent="0.25">
      <c r="A25" t="s">
        <v>56</v>
      </c>
      <c r="B25">
        <v>95693792.828463316</v>
      </c>
      <c r="C25">
        <v>100741995.15509024</v>
      </c>
      <c r="D25">
        <v>99097280.258796215</v>
      </c>
    </row>
    <row r="26" spans="1:4" x14ac:dyDescent="0.25">
      <c r="A26" t="s">
        <v>57</v>
      </c>
      <c r="B26">
        <v>778390270.52732778</v>
      </c>
      <c r="C26">
        <v>872740762.69917059</v>
      </c>
      <c r="D26">
        <v>807086720.58737743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1" width="11" bestFit="1" customWidth="1"/>
    <col min="2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214790274052</v>
      </c>
      <c r="B2">
        <v>249715938712</v>
      </c>
      <c r="C2">
        <v>223731188544.45963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23953258958</v>
      </c>
      <c r="B10">
        <v>24070774785</v>
      </c>
      <c r="C10">
        <v>21679748218.620007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2411604472</v>
      </c>
      <c r="B16">
        <v>1000260105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14299766639</v>
      </c>
      <c r="B22">
        <v>14522206307</v>
      </c>
      <c r="C22">
        <v>14190092491.209999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8159674712.689764</v>
      </c>
      <c r="D2">
        <v>9397808524.8840313</v>
      </c>
      <c r="E2">
        <v>8837924055.3743305</v>
      </c>
    </row>
    <row r="3" spans="1:5" x14ac:dyDescent="0.25">
      <c r="A3" t="s">
        <v>140</v>
      </c>
      <c r="B3" t="s">
        <v>90</v>
      </c>
      <c r="C3">
        <v>2176602423.6259851</v>
      </c>
      <c r="D3">
        <v>2855838686.3216968</v>
      </c>
      <c r="E3">
        <v>1961620149.9656577</v>
      </c>
    </row>
    <row r="4" spans="1:5" x14ac:dyDescent="0.25">
      <c r="A4" t="s">
        <v>141</v>
      </c>
      <c r="B4" t="s">
        <v>124</v>
      </c>
      <c r="C4">
        <v>57912030.89313256</v>
      </c>
      <c r="D4">
        <v>65090149.524062067</v>
      </c>
      <c r="E4">
        <v>62701733.435161166</v>
      </c>
    </row>
    <row r="5" spans="1:5" x14ac:dyDescent="0.25">
      <c r="A5" t="s">
        <v>142</v>
      </c>
      <c r="B5" t="s">
        <v>129</v>
      </c>
      <c r="C5">
        <v>196764944</v>
      </c>
      <c r="D5">
        <v>191427395</v>
      </c>
      <c r="E5">
        <v>191098910.81</v>
      </c>
    </row>
    <row r="6" spans="1:5" x14ac:dyDescent="0.25">
      <c r="A6" t="s">
        <v>143</v>
      </c>
      <c r="B6" t="s">
        <v>116</v>
      </c>
      <c r="C6">
        <v>8557858062.333333</v>
      </c>
      <c r="D6">
        <v>10097684187.666668</v>
      </c>
      <c r="E6">
        <v>9227342319.9466743</v>
      </c>
    </row>
    <row r="7" spans="1:5" x14ac:dyDescent="0.25">
      <c r="A7" t="s">
        <v>144</v>
      </c>
      <c r="B7" t="s">
        <v>120</v>
      </c>
      <c r="C7">
        <v>22841063031.580475</v>
      </c>
      <c r="D7">
        <v>26211471419.097019</v>
      </c>
      <c r="E7">
        <v>24544728890.669731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17364297.085715838</v>
      </c>
      <c r="D9">
        <v>17099149.681478299</v>
      </c>
      <c r="E9">
        <v>16586200.189007655</v>
      </c>
    </row>
    <row r="10" spans="1:5" x14ac:dyDescent="0.25">
      <c r="A10" t="s">
        <v>147</v>
      </c>
      <c r="B10" t="s">
        <v>131</v>
      </c>
      <c r="C10">
        <v>200860829.17206654</v>
      </c>
      <c r="D10">
        <v>559774910.93929434</v>
      </c>
      <c r="E10">
        <v>398442920.6241402</v>
      </c>
    </row>
    <row r="11" spans="1:5" x14ac:dyDescent="0.25">
      <c r="A11" t="s">
        <v>71</v>
      </c>
      <c r="B11" t="s">
        <v>132</v>
      </c>
      <c r="C11">
        <v>38596576.870113827</v>
      </c>
      <c r="D11">
        <v>42523876.268804803</v>
      </c>
      <c r="E11">
        <v>41674696.320474774</v>
      </c>
    </row>
    <row r="12" spans="1:5" x14ac:dyDescent="0.25">
      <c r="A12" t="s">
        <v>137</v>
      </c>
      <c r="B12" t="s">
        <v>118</v>
      </c>
      <c r="C12">
        <v>3152415.9999999995</v>
      </c>
      <c r="D12">
        <v>4449960</v>
      </c>
      <c r="E12">
        <v>4344335.2100000009</v>
      </c>
    </row>
    <row r="13" spans="1:5" x14ac:dyDescent="0.25">
      <c r="A13" t="s">
        <v>72</v>
      </c>
      <c r="B13" t="s">
        <v>122</v>
      </c>
      <c r="C13">
        <v>8858416.354024766</v>
      </c>
      <c r="D13">
        <v>3978767.6693861391</v>
      </c>
      <c r="E13">
        <v>3822054.8118148921</v>
      </c>
    </row>
    <row r="14" spans="1:5" x14ac:dyDescent="0.25">
      <c r="A14" t="s">
        <v>138</v>
      </c>
      <c r="B14" t="s">
        <v>126</v>
      </c>
      <c r="C14">
        <v>24698258.5</v>
      </c>
      <c r="D14">
        <v>27169686</v>
      </c>
      <c r="E14">
        <v>26726280.445</v>
      </c>
    </row>
    <row r="15" spans="1:5" x14ac:dyDescent="0.25">
      <c r="A15" t="s">
        <v>139</v>
      </c>
      <c r="B15" t="s">
        <v>128</v>
      </c>
      <c r="C15">
        <v>149752725.7927258</v>
      </c>
      <c r="D15">
        <v>167482258.80216759</v>
      </c>
      <c r="E15">
        <v>156843033.97671872</v>
      </c>
    </row>
    <row r="16" spans="1:5" x14ac:dyDescent="0.25">
      <c r="A16" t="s">
        <v>73</v>
      </c>
      <c r="B16" t="s">
        <v>130</v>
      </c>
      <c r="C16">
        <v>3764219</v>
      </c>
      <c r="D16">
        <v>3512438.5</v>
      </c>
      <c r="E16">
        <v>3444914.3450000002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322061865.86751086</v>
      </c>
      <c r="D18">
        <v>377631937.07807064</v>
      </c>
      <c r="E18">
        <v>358076221.94653964</v>
      </c>
    </row>
    <row r="19" spans="1:5" x14ac:dyDescent="0.25">
      <c r="A19" t="s">
        <v>76</v>
      </c>
      <c r="B19" t="s">
        <v>117</v>
      </c>
      <c r="C19">
        <v>802201.33333333314</v>
      </c>
      <c r="D19">
        <v>972427.66666666628</v>
      </c>
      <c r="E19">
        <v>922307.03666666651</v>
      </c>
    </row>
    <row r="20" spans="1:5" x14ac:dyDescent="0.25">
      <c r="A20" t="s">
        <v>77</v>
      </c>
      <c r="B20" t="s">
        <v>121</v>
      </c>
      <c r="C20">
        <v>224028192.85623738</v>
      </c>
      <c r="D20">
        <v>131401666.86140735</v>
      </c>
      <c r="E20">
        <v>109196398.86322995</v>
      </c>
    </row>
    <row r="21" spans="1:5" x14ac:dyDescent="0.25">
      <c r="A21" t="s">
        <v>78</v>
      </c>
      <c r="B21" t="s">
        <v>123</v>
      </c>
      <c r="C21">
        <v>802201.33333333326</v>
      </c>
      <c r="D21">
        <v>972427.66666666628</v>
      </c>
      <c r="E21">
        <v>922307.03666666662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712442972.29760551</v>
      </c>
      <c r="C2">
        <v>832859400.67571843</v>
      </c>
      <c r="D2">
        <v>820457114.20329666</v>
      </c>
    </row>
    <row r="3" spans="1:4" x14ac:dyDescent="0.25">
      <c r="A3" t="s">
        <v>200</v>
      </c>
      <c r="B3">
        <v>1482782421.3562376</v>
      </c>
      <c r="C3">
        <v>1430304440.9376941</v>
      </c>
      <c r="D3">
        <v>1266134304.6693418</v>
      </c>
    </row>
    <row r="4" spans="1:4" x14ac:dyDescent="0.25">
      <c r="A4" t="s">
        <v>201</v>
      </c>
      <c r="B4">
        <v>702448616.65529251</v>
      </c>
      <c r="C4">
        <v>885966674.9428426</v>
      </c>
      <c r="D4">
        <v>872655869.79271507</v>
      </c>
    </row>
    <row r="5" spans="1:4" x14ac:dyDescent="0.25">
      <c r="A5" t="s">
        <v>202</v>
      </c>
      <c r="B5">
        <v>930803235.91790199</v>
      </c>
      <c r="C5">
        <v>1146658972.5391533</v>
      </c>
      <c r="D5">
        <v>1120707640.7293944</v>
      </c>
    </row>
    <row r="6" spans="1:4" x14ac:dyDescent="0.25">
      <c r="A6" t="s">
        <v>203</v>
      </c>
      <c r="B6">
        <v>959974761.04078567</v>
      </c>
      <c r="C6">
        <v>1267890430.4772577</v>
      </c>
      <c r="D6">
        <v>1245506066.4123335</v>
      </c>
    </row>
    <row r="7" spans="1:4" x14ac:dyDescent="0.25">
      <c r="A7" t="s">
        <v>204</v>
      </c>
      <c r="B7">
        <v>1848436548.6077271</v>
      </c>
      <c r="C7">
        <v>2311602796.8601646</v>
      </c>
      <c r="D7">
        <v>2190094368.3488941</v>
      </c>
    </row>
    <row r="8" spans="1:4" x14ac:dyDescent="0.25">
      <c r="A8" t="s">
        <v>205</v>
      </c>
      <c r="B8">
        <v>1293581765.0090859</v>
      </c>
      <c r="C8">
        <v>1675416781.7416866</v>
      </c>
      <c r="D8">
        <v>1588848565.0721314</v>
      </c>
    </row>
    <row r="9" spans="1:4" x14ac:dyDescent="0.25">
      <c r="A9" t="s">
        <v>206</v>
      </c>
      <c r="B9">
        <v>681716940.77682924</v>
      </c>
      <c r="C9">
        <v>855650748.82851493</v>
      </c>
      <c r="D9">
        <v>816843402.25987208</v>
      </c>
    </row>
    <row r="10" spans="1:4" x14ac:dyDescent="0.25">
      <c r="A10" t="s">
        <v>207</v>
      </c>
      <c r="B10">
        <v>920505826.08089888</v>
      </c>
      <c r="C10">
        <v>1179396775.5664165</v>
      </c>
      <c r="D10">
        <v>1121126285.0303481</v>
      </c>
    </row>
    <row r="11" spans="1:4" x14ac:dyDescent="0.25">
      <c r="A11" t="s">
        <v>208</v>
      </c>
      <c r="B11">
        <v>666041345.49625576</v>
      </c>
      <c r="C11">
        <v>824741525.74295747</v>
      </c>
      <c r="D11">
        <v>802996929.70507514</v>
      </c>
    </row>
    <row r="12" spans="1:4" x14ac:dyDescent="0.25">
      <c r="A12" t="s">
        <v>209</v>
      </c>
      <c r="B12">
        <v>1379444556.1794672</v>
      </c>
      <c r="C12">
        <v>1704679033.0227458</v>
      </c>
      <c r="D12">
        <v>1698087941.6738837</v>
      </c>
    </row>
    <row r="13" spans="1:4" x14ac:dyDescent="0.25">
      <c r="A13" t="s">
        <v>210</v>
      </c>
      <c r="B13">
        <v>1543265404.6113431</v>
      </c>
      <c r="C13">
        <v>1743816873.3901494</v>
      </c>
      <c r="D13">
        <v>1664253551.9834814</v>
      </c>
    </row>
    <row r="14" spans="1:4" x14ac:dyDescent="0.25">
      <c r="A14" t="s">
        <v>211</v>
      </c>
      <c r="B14">
        <v>936052848.88172185</v>
      </c>
      <c r="C14">
        <v>1084578649.5797715</v>
      </c>
      <c r="D14">
        <v>1005906259.0807321</v>
      </c>
    </row>
    <row r="15" spans="1:4" x14ac:dyDescent="0.25">
      <c r="A15" t="s">
        <v>212</v>
      </c>
      <c r="B15">
        <v>896438368.77783847</v>
      </c>
      <c r="C15">
        <v>1039550370.8686857</v>
      </c>
      <c r="D15">
        <v>990015847.77680671</v>
      </c>
    </row>
    <row r="16" spans="1:4" x14ac:dyDescent="0.25">
      <c r="A16" t="s">
        <v>213</v>
      </c>
      <c r="B16">
        <v>1334628324.270885</v>
      </c>
      <c r="C16">
        <v>1721432690.4536259</v>
      </c>
      <c r="D16">
        <v>1689098784.4360216</v>
      </c>
    </row>
    <row r="17" spans="1:4" x14ac:dyDescent="0.25">
      <c r="A17" t="s">
        <v>214</v>
      </c>
      <c r="B17">
        <v>242557592.09142706</v>
      </c>
      <c r="C17">
        <v>284468427.01590729</v>
      </c>
      <c r="D17">
        <v>276702803.70845085</v>
      </c>
    </row>
    <row r="18" spans="1:4" x14ac:dyDescent="0.25">
      <c r="A18" t="s">
        <v>215</v>
      </c>
      <c r="B18">
        <v>270075203.61328149</v>
      </c>
      <c r="C18">
        <v>381518493.59347665</v>
      </c>
      <c r="D18">
        <v>345001998.3914758</v>
      </c>
    </row>
    <row r="19" spans="1:4" x14ac:dyDescent="0.25">
      <c r="A19" t="s">
        <v>216</v>
      </c>
      <c r="B19">
        <v>423388465.76291758</v>
      </c>
      <c r="C19">
        <v>511666103.80629164</v>
      </c>
      <c r="D19">
        <v>481400388.52359349</v>
      </c>
    </row>
    <row r="20" spans="1:4" x14ac:dyDescent="0.25">
      <c r="A20" t="s">
        <v>217</v>
      </c>
      <c r="B20">
        <v>1602137514.1093602</v>
      </c>
      <c r="C20">
        <v>1948773610.5593238</v>
      </c>
      <c r="D20">
        <v>1901336526.8250947</v>
      </c>
    </row>
    <row r="21" spans="1:4" x14ac:dyDescent="0.25">
      <c r="A21" t="s">
        <v>412</v>
      </c>
      <c r="B21">
        <v>591606778.36029172</v>
      </c>
      <c r="C21">
        <v>701781684.45466268</v>
      </c>
      <c r="D21">
        <v>629266924.79051912</v>
      </c>
    </row>
    <row r="22" spans="1:4" x14ac:dyDescent="0.25">
      <c r="A22" t="s">
        <v>218</v>
      </c>
      <c r="B22">
        <v>1501313111.3196616</v>
      </c>
      <c r="C22">
        <v>1656046419.3186181</v>
      </c>
      <c r="D22">
        <v>1605812473.8736253</v>
      </c>
    </row>
    <row r="23" spans="1:4" x14ac:dyDescent="0.25">
      <c r="A23" t="s">
        <v>219</v>
      </c>
      <c r="B23">
        <v>1025322447.9116673</v>
      </c>
      <c r="C23">
        <v>1238771079.5362756</v>
      </c>
      <c r="D23">
        <v>1157567636.0852332</v>
      </c>
    </row>
    <row r="24" spans="1:4" x14ac:dyDescent="0.25">
      <c r="A24" t="s">
        <v>220</v>
      </c>
      <c r="B24">
        <v>353019155.20775878</v>
      </c>
      <c r="C24">
        <v>466014161.8757031</v>
      </c>
      <c r="D24">
        <v>437025799.37019145</v>
      </c>
    </row>
    <row r="25" spans="1:4" x14ac:dyDescent="0.25">
      <c r="A25" t="s">
        <v>221</v>
      </c>
      <c r="B25">
        <v>299990965.15961343</v>
      </c>
      <c r="C25">
        <v>378192077.20090568</v>
      </c>
      <c r="D25">
        <v>360700219.56518817</v>
      </c>
    </row>
    <row r="26" spans="1:4" x14ac:dyDescent="0.25">
      <c r="A26" t="s">
        <v>222</v>
      </c>
      <c r="B26">
        <v>674019999.4781003</v>
      </c>
      <c r="C26">
        <v>857572643.72625554</v>
      </c>
      <c r="D26">
        <v>810020538.27451777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D5" sqref="A1:D5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28123681027.661453</v>
      </c>
      <c r="C2">
        <v>33272560241.065056</v>
      </c>
      <c r="D2">
        <v>30709643782.041809</v>
      </c>
    </row>
    <row r="3" spans="1:4" x14ac:dyDescent="0.25">
      <c r="A3">
        <v>3</v>
      </c>
      <c r="B3">
        <v>619058283.08020782</v>
      </c>
      <c r="C3">
        <v>733720019.66517568</v>
      </c>
      <c r="D3">
        <v>688564976.68401778</v>
      </c>
    </row>
    <row r="4" spans="1:4" x14ac:dyDescent="0.25">
      <c r="A4">
        <v>4</v>
      </c>
      <c r="B4">
        <v>16186894648.616123</v>
      </c>
      <c r="C4">
        <v>18888412147.916149</v>
      </c>
      <c r="D4">
        <v>16584336640.370283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14051848418.336994</v>
      </c>
      <c r="C2">
        <v>16759244812.546589</v>
      </c>
      <c r="D2">
        <v>15142111756.951731</v>
      </c>
    </row>
    <row r="3" spans="1:4" x14ac:dyDescent="0.25">
      <c r="A3" t="s">
        <v>22</v>
      </c>
      <c r="B3">
        <v>14544740811.76675</v>
      </c>
      <c r="C3">
        <v>17436224812.8064</v>
      </c>
      <c r="D3">
        <v>15715595380.192465</v>
      </c>
    </row>
    <row r="4" spans="1:4" x14ac:dyDescent="0.25">
      <c r="A4" t="s">
        <v>23</v>
      </c>
      <c r="B4">
        <v>16333044729.254215</v>
      </c>
      <c r="C4">
        <v>18699222783.293579</v>
      </c>
      <c r="D4">
        <v>17124838261.952044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405</v>
      </c>
      <c r="B2">
        <v>7419526.0204980327</v>
      </c>
      <c r="C2">
        <v>1549449883.5556636</v>
      </c>
      <c r="D2">
        <v>1025301480.3286345</v>
      </c>
    </row>
    <row r="3" spans="1:4" x14ac:dyDescent="0.25">
      <c r="A3" t="s">
        <v>406</v>
      </c>
      <c r="B3">
        <v>5982096786.7509069</v>
      </c>
      <c r="C3">
        <v>7277819493.0447559</v>
      </c>
      <c r="D3">
        <v>4884756602.9779396</v>
      </c>
    </row>
    <row r="4" spans="1:4" x14ac:dyDescent="0.25">
      <c r="A4" t="s">
        <v>407</v>
      </c>
      <c r="B4">
        <v>174913673.03788692</v>
      </c>
      <c r="C4">
        <v>357948289.86809027</v>
      </c>
      <c r="D4">
        <v>285904644.57609558</v>
      </c>
    </row>
    <row r="5" spans="1:4" x14ac:dyDescent="0.25">
      <c r="A5" t="s">
        <v>408</v>
      </c>
      <c r="B5">
        <v>38224335318.647568</v>
      </c>
      <c r="C5">
        <v>42726203530.328186</v>
      </c>
      <c r="D5">
        <v>40949358819.176689</v>
      </c>
    </row>
    <row r="6" spans="1:4" x14ac:dyDescent="0.25">
      <c r="A6" t="s">
        <v>65</v>
      </c>
      <c r="B6">
        <v>540868654.90096354</v>
      </c>
      <c r="C6">
        <v>983271211.84971237</v>
      </c>
      <c r="D6">
        <v>837223852.03726006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1065673286.7030015</v>
      </c>
      <c r="C2">
        <v>1270460700.3553762</v>
      </c>
      <c r="D2">
        <v>1187767012.1719687</v>
      </c>
    </row>
    <row r="3" spans="1:4" x14ac:dyDescent="0.25">
      <c r="A3" t="s">
        <v>200</v>
      </c>
      <c r="B3">
        <v>2785162179.8057985</v>
      </c>
      <c r="C3">
        <v>3324101949.0728526</v>
      </c>
      <c r="D3">
        <v>2607419966.9980202</v>
      </c>
    </row>
    <row r="4" spans="1:4" x14ac:dyDescent="0.25">
      <c r="A4" t="s">
        <v>201</v>
      </c>
      <c r="B4">
        <v>1187215412.9044654</v>
      </c>
      <c r="C4">
        <v>1389662336.0566502</v>
      </c>
      <c r="D4">
        <v>1275063440.0794761</v>
      </c>
    </row>
    <row r="5" spans="1:4" x14ac:dyDescent="0.25">
      <c r="A5" t="s">
        <v>202</v>
      </c>
      <c r="B5">
        <v>1349294006.8059669</v>
      </c>
      <c r="C5">
        <v>1826055637.9126294</v>
      </c>
      <c r="D5">
        <v>1573442171.543746</v>
      </c>
    </row>
    <row r="6" spans="1:4" x14ac:dyDescent="0.25">
      <c r="A6" t="s">
        <v>203</v>
      </c>
      <c r="B6">
        <v>1313888040.599694</v>
      </c>
      <c r="C6">
        <v>1921880100.7795925</v>
      </c>
      <c r="D6">
        <v>1719816540.6487174</v>
      </c>
    </row>
    <row r="7" spans="1:4" x14ac:dyDescent="0.25">
      <c r="A7" t="s">
        <v>204</v>
      </c>
      <c r="B7">
        <v>2757649901.1106572</v>
      </c>
      <c r="C7">
        <v>3531261963.1422143</v>
      </c>
      <c r="D7">
        <v>3169031228.8268771</v>
      </c>
    </row>
    <row r="8" spans="1:4" x14ac:dyDescent="0.25">
      <c r="A8" t="s">
        <v>205</v>
      </c>
      <c r="B8">
        <v>2459597425.6324234</v>
      </c>
      <c r="C8">
        <v>3301277030.5671048</v>
      </c>
      <c r="D8">
        <v>2822499633.7630076</v>
      </c>
    </row>
    <row r="9" spans="1:4" x14ac:dyDescent="0.25">
      <c r="A9" t="s">
        <v>206</v>
      </c>
      <c r="B9">
        <v>986842404.33264041</v>
      </c>
      <c r="C9">
        <v>1216389114.8513553</v>
      </c>
      <c r="D9">
        <v>1105805475.6306784</v>
      </c>
    </row>
    <row r="10" spans="1:4" x14ac:dyDescent="0.25">
      <c r="A10" t="s">
        <v>207</v>
      </c>
      <c r="B10">
        <v>1305784493.5593576</v>
      </c>
      <c r="C10">
        <v>1734879432.1324432</v>
      </c>
      <c r="D10">
        <v>1586005570.8042889</v>
      </c>
    </row>
    <row r="11" spans="1:4" x14ac:dyDescent="0.25">
      <c r="A11" t="s">
        <v>208</v>
      </c>
      <c r="B11">
        <v>956554508.91618192</v>
      </c>
      <c r="C11">
        <v>1193116906.8073151</v>
      </c>
      <c r="D11">
        <v>1048058898.8491443</v>
      </c>
    </row>
    <row r="12" spans="1:4" x14ac:dyDescent="0.25">
      <c r="A12" t="s">
        <v>209</v>
      </c>
      <c r="B12">
        <v>1863781014.2672589</v>
      </c>
      <c r="C12">
        <v>2243225192.3265414</v>
      </c>
      <c r="D12">
        <v>2140721774.1475418</v>
      </c>
    </row>
    <row r="13" spans="1:4" x14ac:dyDescent="0.25">
      <c r="A13" t="s">
        <v>210</v>
      </c>
      <c r="B13">
        <v>2355855339.7037029</v>
      </c>
      <c r="C13">
        <v>2756502684.706213</v>
      </c>
      <c r="D13">
        <v>2439857552.9844642</v>
      </c>
    </row>
    <row r="14" spans="1:4" x14ac:dyDescent="0.25">
      <c r="A14" t="s">
        <v>211</v>
      </c>
      <c r="B14">
        <v>1349120420.9810252</v>
      </c>
      <c r="C14">
        <v>1564699300.8582735</v>
      </c>
      <c r="D14">
        <v>1390772205.7506158</v>
      </c>
    </row>
    <row r="15" spans="1:4" x14ac:dyDescent="0.25">
      <c r="A15" t="s">
        <v>212</v>
      </c>
      <c r="B15">
        <v>10302297300.987665</v>
      </c>
      <c r="C15">
        <v>10390653496.409634</v>
      </c>
      <c r="D15">
        <v>9966534774.9664268</v>
      </c>
    </row>
    <row r="16" spans="1:4" x14ac:dyDescent="0.25">
      <c r="A16" t="s">
        <v>213</v>
      </c>
      <c r="B16">
        <v>1853972978.3733065</v>
      </c>
      <c r="C16">
        <v>2477294343.6769381</v>
      </c>
      <c r="D16">
        <v>2293622746.8828988</v>
      </c>
    </row>
    <row r="17" spans="1:4" x14ac:dyDescent="0.25">
      <c r="A17" t="s">
        <v>214</v>
      </c>
      <c r="B17">
        <v>303847585.76729155</v>
      </c>
      <c r="C17">
        <v>368741590.68113834</v>
      </c>
      <c r="D17">
        <v>346396244.23250288</v>
      </c>
    </row>
    <row r="18" spans="1:4" x14ac:dyDescent="0.25">
      <c r="A18" t="s">
        <v>215</v>
      </c>
      <c r="B18">
        <v>425965628.9853543</v>
      </c>
      <c r="C18">
        <v>565243134.4839927</v>
      </c>
      <c r="D18">
        <v>510484998.93752378</v>
      </c>
    </row>
    <row r="19" spans="1:4" x14ac:dyDescent="0.25">
      <c r="A19" t="s">
        <v>216</v>
      </c>
      <c r="B19">
        <v>553361989.22331965</v>
      </c>
      <c r="C19">
        <v>680869089.82127166</v>
      </c>
      <c r="D19">
        <v>623120233.40741313</v>
      </c>
    </row>
    <row r="20" spans="1:4" x14ac:dyDescent="0.25">
      <c r="A20" t="s">
        <v>217</v>
      </c>
      <c r="B20">
        <v>3454725979.1110787</v>
      </c>
      <c r="C20">
        <v>3997736695.4548531</v>
      </c>
      <c r="D20">
        <v>3635757132.4176874</v>
      </c>
    </row>
    <row r="21" spans="1:4" x14ac:dyDescent="0.25">
      <c r="A21" t="s">
        <v>412</v>
      </c>
      <c r="B21">
        <v>733380885.31903183</v>
      </c>
      <c r="C21">
        <v>789263602.87692738</v>
      </c>
      <c r="D21">
        <v>712862365.7825259</v>
      </c>
    </row>
    <row r="22" spans="1:4" x14ac:dyDescent="0.25">
      <c r="A22" t="s">
        <v>218</v>
      </c>
      <c r="B22">
        <v>2262083933.301825</v>
      </c>
      <c r="C22">
        <v>2352120361.0122643</v>
      </c>
      <c r="D22">
        <v>2174289174.551775</v>
      </c>
    </row>
    <row r="23" spans="1:4" x14ac:dyDescent="0.25">
      <c r="A23" t="s">
        <v>219</v>
      </c>
      <c r="B23">
        <v>1431593804.09993</v>
      </c>
      <c r="C23">
        <v>1678930498.2614195</v>
      </c>
      <c r="D23">
        <v>1541681723.2413628</v>
      </c>
    </row>
    <row r="24" spans="1:4" x14ac:dyDescent="0.25">
      <c r="A24" t="s">
        <v>220</v>
      </c>
      <c r="B24">
        <v>551186438.23986506</v>
      </c>
      <c r="C24">
        <v>668074408.68982148</v>
      </c>
      <c r="D24">
        <v>615438589.28474641</v>
      </c>
    </row>
    <row r="25" spans="1:4" x14ac:dyDescent="0.25">
      <c r="A25" t="s">
        <v>221</v>
      </c>
      <c r="B25">
        <v>400273583.70038456</v>
      </c>
      <c r="C25">
        <v>517180284.35728878</v>
      </c>
      <c r="D25">
        <v>477675696.87805581</v>
      </c>
    </row>
    <row r="26" spans="1:4" x14ac:dyDescent="0.25">
      <c r="A26" t="s">
        <v>222</v>
      </c>
      <c r="B26">
        <v>920525416.92668021</v>
      </c>
      <c r="C26">
        <v>1135072553.3523543</v>
      </c>
      <c r="D26">
        <v>1018420246.3146901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409</v>
      </c>
      <c r="B2">
        <v>17751124294.318401</v>
      </c>
      <c r="C2">
        <v>16880942584.953569</v>
      </c>
      <c r="D2">
        <v>16146514659.428371</v>
      </c>
    </row>
    <row r="3" spans="1:4" x14ac:dyDescent="0.25">
      <c r="A3" t="s">
        <v>410</v>
      </c>
      <c r="B3">
        <v>3906514496.0655684</v>
      </c>
      <c r="C3">
        <v>7884398956.9780989</v>
      </c>
      <c r="D3">
        <v>4938462499.0855694</v>
      </c>
    </row>
    <row r="4" spans="1:4" x14ac:dyDescent="0.25">
      <c r="A4" t="s">
        <v>68</v>
      </c>
      <c r="B4">
        <v>23271995168.973877</v>
      </c>
      <c r="C4">
        <v>28129350866.714703</v>
      </c>
      <c r="D4">
        <v>26897568240.582455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2024-02-22T13:48:11Z</dcterms:modified>
</cp:coreProperties>
</file>