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hidePivotFieldList="1"/>
  <mc:AlternateContent xmlns:mc="http://schemas.openxmlformats.org/markup-compatibility/2006">
    <mc:Choice Requires="x15">
      <x15ac:absPath xmlns:x15ac="http://schemas.microsoft.com/office/spreadsheetml/2010/11/ac" url="D:\Vanessa\SCRIPTS\GPNNA\MIMP_2023_JOSELUIS\gpnna_2024\"/>
    </mc:Choice>
  </mc:AlternateContent>
  <xr:revisionPtr revIDLastSave="0" documentId="8_{CEA73AAB-EB14-46B9-87DD-51C591E23A21}" xr6:coauthVersionLast="47" xr6:coauthVersionMax="47" xr10:uidLastSave="{00000000-0000-0000-0000-000000000000}"/>
  <bookViews>
    <workbookView xWindow="-120" yWindow="-120" windowWidth="29040" windowHeight="15720" tabRatio="719" xr2:uid="{00000000-000D-0000-FFFF-FFFF00000000}"/>
  </bookViews>
  <sheets>
    <sheet name="Nacional" sheetId="3" r:id="rId1"/>
    <sheet name="Total_gp" sheetId="32" state="hidden" r:id="rId2"/>
    <sheet name="lineamiento" sheetId="31" state="hidden" r:id="rId3"/>
    <sheet name="regional" sheetId="26" state="hidden" r:id="rId4"/>
    <sheet name="derecho" sheetId="24" state="hidden" r:id="rId5"/>
    <sheet name="ciclo" sheetId="23" state="hidden" r:id="rId6"/>
    <sheet name="fuente" sheetId="22" state="hidden" r:id="rId7"/>
    <sheet name="departamento" sheetId="21" state="hidden" r:id="rId8"/>
    <sheet name="nivel_gob" sheetId="25" state="hidden" r:id="rId9"/>
    <sheet name="programa" sheetId="20" state="hidden" r:id="rId10"/>
    <sheet name="objetivo4" sheetId="17" state="hidden" r:id="rId11"/>
    <sheet name="funcion" sheetId="18" state="hidden" r:id="rId12"/>
    <sheet name="categoria" sheetId="16" state="hidden" r:id="rId13"/>
    <sheet name="categoriaPP" sheetId="19" state="hidden" r:id="rId14"/>
    <sheet name="gpnna_meta" sheetId="15" state="hidden" r:id="rId15"/>
  </sheets>
  <definedNames>
    <definedName name="_xlnm.Print_Area" localSheetId="0">Nacional!$B$1:$I$314</definedName>
    <definedName name="Consulta_desde_bdp_gpnna" localSheetId="12" hidden="1">categoria!$A$1:$D$3</definedName>
    <definedName name="Consulta_desde_bdp_gpnna" localSheetId="13" hidden="1">categoriaPP!$A$1:$D$3</definedName>
    <definedName name="Consulta_desde_bdp_gpnna" localSheetId="5" hidden="1">ciclo!$A$1:$D$4</definedName>
    <definedName name="Consulta_desde_bdp_gpnna" localSheetId="7" hidden="1">departamento!$A$1:$D$26</definedName>
    <definedName name="Consulta_desde_bdp_gpnna" localSheetId="4" hidden="1">derecho!$A$1:$D$4</definedName>
    <definedName name="Consulta_desde_bdp_gpnna" localSheetId="6" hidden="1">fuente!$A$1:$D$6</definedName>
    <definedName name="Consulta_desde_bdp_gpnna" localSheetId="11" hidden="1">funcion!$A$1:$E$16</definedName>
    <definedName name="Consulta_desde_bdp_gpnna" localSheetId="8" hidden="1">nivel_gob!$A$1:$D$4</definedName>
    <definedName name="Consulta_desde_bdp_gpnna" localSheetId="10" hidden="1">objetivo4!$A$1:$D$4</definedName>
    <definedName name="Consulta_desde_bdp_gpnna" localSheetId="9" hidden="1">programa!$B$1:$F$82</definedName>
    <definedName name="Consulta_desde_bdp_gpnna" localSheetId="3" hidden="1">regional!$A$1:$D$26</definedName>
    <definedName name="Consulta_desde_CALIDAD_GP_GPNNA" localSheetId="1" hidden="1">Total_gp!$A$1:$C$2</definedName>
    <definedName name="Consulta_desde_CALIDAD_GP_GPNNA_1" localSheetId="1" hidden="1">Total_gp!$A$9:$C$10</definedName>
    <definedName name="Consulta_desde_CALIDAD_GP_GPNNA_2" localSheetId="1" hidden="1">Total_gp!$A$15:$C$16</definedName>
    <definedName name="Consulta_desde_CALIDAD_GP_GPNNA_3" localSheetId="1" hidden="1">Total_gp!$A$21:$C$22</definedName>
    <definedName name="Consulta_desde_CALIDAD_GPNNA" localSheetId="2" hidden="1">lineamiento!$A$1:$E$23</definedName>
    <definedName name="GPNNAXMETA" localSheetId="14" hidden="1">gpnna_meta!$A$1:$D$26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3" l="1"/>
  <c r="E17" i="3"/>
  <c r="C17" i="3"/>
  <c r="A5" i="17"/>
  <c r="B5" i="17"/>
  <c r="C5" i="17"/>
  <c r="B4" i="19"/>
  <c r="C4" i="19"/>
  <c r="D4" i="19"/>
  <c r="B4" i="16"/>
  <c r="C4" i="16"/>
  <c r="D4" i="16"/>
  <c r="C17" i="18"/>
  <c r="D17" i="18"/>
  <c r="E17" i="18"/>
  <c r="G172" i="3"/>
  <c r="E172" i="3"/>
  <c r="C172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20" i="3"/>
  <c r="A3" i="20"/>
  <c r="B54" i="3" s="1"/>
  <c r="A4" i="20"/>
  <c r="B55" i="3" s="1"/>
  <c r="A5" i="20"/>
  <c r="B56" i="3" s="1"/>
  <c r="A6" i="20"/>
  <c r="B57" i="3" s="1"/>
  <c r="A7" i="20"/>
  <c r="B58" i="3" s="1"/>
  <c r="A8" i="20"/>
  <c r="B59" i="3" s="1"/>
  <c r="A9" i="20"/>
  <c r="B60" i="3" s="1"/>
  <c r="A10" i="20"/>
  <c r="B61" i="3" s="1"/>
  <c r="A11" i="20"/>
  <c r="B62" i="3" s="1"/>
  <c r="A12" i="20"/>
  <c r="B63" i="3" s="1"/>
  <c r="A13" i="20"/>
  <c r="B64" i="3" s="1"/>
  <c r="A14" i="20"/>
  <c r="B65" i="3" s="1"/>
  <c r="A15" i="20"/>
  <c r="B66" i="3" s="1"/>
  <c r="A16" i="20"/>
  <c r="B67" i="3" s="1"/>
  <c r="A17" i="20"/>
  <c r="B68" i="3" s="1"/>
  <c r="A18" i="20"/>
  <c r="B69" i="3" s="1"/>
  <c r="A19" i="20"/>
  <c r="B70" i="3" s="1"/>
  <c r="A20" i="20"/>
  <c r="B71" i="3" s="1"/>
  <c r="A21" i="20"/>
  <c r="B72" i="3" s="1"/>
  <c r="A22" i="20"/>
  <c r="B73" i="3" s="1"/>
  <c r="A23" i="20"/>
  <c r="B74" i="3" s="1"/>
  <c r="A24" i="20"/>
  <c r="B75" i="3" s="1"/>
  <c r="A25" i="20"/>
  <c r="B76" i="3" s="1"/>
  <c r="A26" i="20"/>
  <c r="B77" i="3" s="1"/>
  <c r="A27" i="20"/>
  <c r="B78" i="3" s="1"/>
  <c r="A28" i="20"/>
  <c r="B79" i="3" s="1"/>
  <c r="A29" i="20"/>
  <c r="B80" i="3" s="1"/>
  <c r="A30" i="20"/>
  <c r="B81" i="3" s="1"/>
  <c r="A31" i="20"/>
  <c r="B82" i="3" s="1"/>
  <c r="A32" i="20"/>
  <c r="B83" i="3" s="1"/>
  <c r="A33" i="20"/>
  <c r="B84" i="3" s="1"/>
  <c r="A34" i="20"/>
  <c r="B85" i="3" s="1"/>
  <c r="A35" i="20"/>
  <c r="B86" i="3" s="1"/>
  <c r="A36" i="20"/>
  <c r="B87" i="3" s="1"/>
  <c r="A37" i="20"/>
  <c r="B88" i="3" s="1"/>
  <c r="A38" i="20"/>
  <c r="B89" i="3" s="1"/>
  <c r="A39" i="20"/>
  <c r="B90" i="3" s="1"/>
  <c r="A40" i="20"/>
  <c r="B91" i="3" s="1"/>
  <c r="A41" i="20"/>
  <c r="B92" i="3" s="1"/>
  <c r="A42" i="20"/>
  <c r="B93" i="3" s="1"/>
  <c r="A43" i="20"/>
  <c r="B94" i="3" s="1"/>
  <c r="A44" i="20"/>
  <c r="B95" i="3" s="1"/>
  <c r="A45" i="20"/>
  <c r="B96" i="3" s="1"/>
  <c r="A46" i="20"/>
  <c r="B97" i="3" s="1"/>
  <c r="A47" i="20"/>
  <c r="B98" i="3" s="1"/>
  <c r="A48" i="20"/>
  <c r="B99" i="3" s="1"/>
  <c r="A49" i="20"/>
  <c r="B100" i="3" s="1"/>
  <c r="A50" i="20"/>
  <c r="B101" i="3" s="1"/>
  <c r="A51" i="20"/>
  <c r="B102" i="3" s="1"/>
  <c r="A52" i="20"/>
  <c r="B103" i="3" s="1"/>
  <c r="A53" i="20"/>
  <c r="B104" i="3" s="1"/>
  <c r="A54" i="20"/>
  <c r="A55" i="20"/>
  <c r="A56" i="20"/>
  <c r="A57" i="20"/>
  <c r="B105" i="3" s="1"/>
  <c r="A58" i="20"/>
  <c r="B106" i="3" s="1"/>
  <c r="A59" i="20"/>
  <c r="B107" i="3" s="1"/>
  <c r="A60" i="20"/>
  <c r="B108" i="3" s="1"/>
  <c r="A61" i="20"/>
  <c r="B109" i="3" s="1"/>
  <c r="A62" i="20"/>
  <c r="B110" i="3" s="1"/>
  <c r="A63" i="20"/>
  <c r="B111" i="3" s="1"/>
  <c r="A64" i="20"/>
  <c r="B112" i="3" s="1"/>
  <c r="A65" i="20"/>
  <c r="B113" i="3" s="1"/>
  <c r="A66" i="20"/>
  <c r="B114" i="3" s="1"/>
  <c r="A67" i="20"/>
  <c r="B115" i="3" s="1"/>
  <c r="A68" i="20"/>
  <c r="B116" i="3" s="1"/>
  <c r="A69" i="20"/>
  <c r="B117" i="3" s="1"/>
  <c r="A70" i="20"/>
  <c r="B118" i="3" s="1"/>
  <c r="A71" i="20"/>
  <c r="B119" i="3" s="1"/>
  <c r="A72" i="20"/>
  <c r="B120" i="3" s="1"/>
  <c r="A73" i="20"/>
  <c r="B121" i="3" s="1"/>
  <c r="A74" i="20"/>
  <c r="B122" i="3" s="1"/>
  <c r="A75" i="20"/>
  <c r="B123" i="3" s="1"/>
  <c r="A76" i="20"/>
  <c r="B124" i="3" s="1"/>
  <c r="A77" i="20"/>
  <c r="B125" i="3" s="1"/>
  <c r="A78" i="20"/>
  <c r="B126" i="3" s="1"/>
  <c r="A79" i="20"/>
  <c r="B127" i="3" s="1"/>
  <c r="A80" i="20"/>
  <c r="B128" i="3" s="1"/>
  <c r="A81" i="20"/>
  <c r="B129" i="3" s="1"/>
  <c r="A82" i="20"/>
  <c r="B130" i="3" s="1"/>
  <c r="A83" i="20"/>
  <c r="A84" i="20"/>
  <c r="G173" i="3"/>
  <c r="G170" i="3"/>
  <c r="E173" i="3"/>
  <c r="E170" i="3"/>
  <c r="G9" i="3" l="1"/>
  <c r="E9" i="3"/>
  <c r="C9" i="3"/>
  <c r="G8" i="3"/>
  <c r="E8" i="3"/>
  <c r="C8" i="3"/>
  <c r="G7" i="3"/>
  <c r="E7" i="3"/>
  <c r="C7" i="3"/>
  <c r="G6" i="3"/>
  <c r="E6" i="3"/>
  <c r="C6" i="3"/>
  <c r="F7" i="3" l="1"/>
  <c r="D8" i="3"/>
  <c r="H7" i="3"/>
  <c r="F8" i="3"/>
  <c r="H8" i="3"/>
  <c r="D9" i="3"/>
  <c r="F9" i="3"/>
  <c r="D7" i="3"/>
  <c r="H9" i="3"/>
  <c r="G16" i="3"/>
  <c r="E16" i="3"/>
  <c r="C16" i="3"/>
  <c r="G10" i="3" l="1"/>
  <c r="H10" i="3" s="1"/>
  <c r="E10" i="3"/>
  <c r="F10" i="3" s="1"/>
  <c r="C10" i="3"/>
  <c r="D10" i="3" s="1"/>
  <c r="I9" i="3"/>
  <c r="I8" i="3"/>
  <c r="I7" i="3"/>
  <c r="I6" i="3"/>
  <c r="G269" i="3"/>
  <c r="G270" i="3"/>
  <c r="G271" i="3"/>
  <c r="G272" i="3"/>
  <c r="G273" i="3"/>
  <c r="G274" i="3"/>
  <c r="G275" i="3"/>
  <c r="G276" i="3"/>
  <c r="G277" i="3"/>
  <c r="G278" i="3"/>
  <c r="E269" i="3"/>
  <c r="E270" i="3"/>
  <c r="E271" i="3"/>
  <c r="E272" i="3"/>
  <c r="E273" i="3"/>
  <c r="E274" i="3"/>
  <c r="E275" i="3"/>
  <c r="E276" i="3"/>
  <c r="E277" i="3"/>
  <c r="E278" i="3"/>
  <c r="C269" i="3"/>
  <c r="C270" i="3"/>
  <c r="C271" i="3"/>
  <c r="C272" i="3"/>
  <c r="C273" i="3"/>
  <c r="C274" i="3"/>
  <c r="C275" i="3"/>
  <c r="C276" i="3"/>
  <c r="C277" i="3"/>
  <c r="C278" i="3"/>
  <c r="G268" i="3"/>
  <c r="E268" i="3"/>
  <c r="C268" i="3"/>
  <c r="G260" i="3"/>
  <c r="G261" i="3"/>
  <c r="G262" i="3"/>
  <c r="G263" i="3"/>
  <c r="G264" i="3"/>
  <c r="G265" i="3"/>
  <c r="G266" i="3"/>
  <c r="E260" i="3"/>
  <c r="E261" i="3"/>
  <c r="E262" i="3"/>
  <c r="E263" i="3"/>
  <c r="E264" i="3"/>
  <c r="E265" i="3"/>
  <c r="E266" i="3"/>
  <c r="C260" i="3"/>
  <c r="C261" i="3"/>
  <c r="C262" i="3"/>
  <c r="C263" i="3"/>
  <c r="C264" i="3"/>
  <c r="C265" i="3"/>
  <c r="C266" i="3"/>
  <c r="G259" i="3"/>
  <c r="E259" i="3"/>
  <c r="C259" i="3"/>
  <c r="G257" i="3"/>
  <c r="E257" i="3"/>
  <c r="C257" i="3"/>
  <c r="G256" i="3"/>
  <c r="E256" i="3"/>
  <c r="C256" i="3"/>
  <c r="G252" i="3"/>
  <c r="G253" i="3"/>
  <c r="G254" i="3"/>
  <c r="E252" i="3"/>
  <c r="E253" i="3"/>
  <c r="E254" i="3"/>
  <c r="C252" i="3"/>
  <c r="C253" i="3"/>
  <c r="C254" i="3"/>
  <c r="G251" i="3"/>
  <c r="E251" i="3"/>
  <c r="C251" i="3"/>
  <c r="C286" i="3"/>
  <c r="E286" i="3"/>
  <c r="G286" i="3"/>
  <c r="C287" i="3"/>
  <c r="E287" i="3"/>
  <c r="G287" i="3"/>
  <c r="C288" i="3"/>
  <c r="E288" i="3"/>
  <c r="G288" i="3"/>
  <c r="C289" i="3"/>
  <c r="E289" i="3"/>
  <c r="G289" i="3"/>
  <c r="C291" i="3"/>
  <c r="E291" i="3"/>
  <c r="G291" i="3"/>
  <c r="C292" i="3"/>
  <c r="E292" i="3"/>
  <c r="G292" i="3"/>
  <c r="C293" i="3"/>
  <c r="E293" i="3"/>
  <c r="G293" i="3"/>
  <c r="C294" i="3"/>
  <c r="E294" i="3"/>
  <c r="G294" i="3"/>
  <c r="C295" i="3"/>
  <c r="E295" i="3"/>
  <c r="G295" i="3"/>
  <c r="C296" i="3"/>
  <c r="E296" i="3"/>
  <c r="G296" i="3"/>
  <c r="C298" i="3"/>
  <c r="E298" i="3"/>
  <c r="G298" i="3"/>
  <c r="C299" i="3"/>
  <c r="E299" i="3"/>
  <c r="G299" i="3"/>
  <c r="C300" i="3"/>
  <c r="E300" i="3"/>
  <c r="G300" i="3"/>
  <c r="C301" i="3"/>
  <c r="E301" i="3"/>
  <c r="G301" i="3"/>
  <c r="C302" i="3"/>
  <c r="E302" i="3"/>
  <c r="G302" i="3"/>
  <c r="C303" i="3"/>
  <c r="E303" i="3"/>
  <c r="G303" i="3"/>
  <c r="C304" i="3"/>
  <c r="E304" i="3"/>
  <c r="G304" i="3"/>
  <c r="C306" i="3"/>
  <c r="E306" i="3"/>
  <c r="G306" i="3"/>
  <c r="C307" i="3"/>
  <c r="E307" i="3"/>
  <c r="G307" i="3"/>
  <c r="C308" i="3"/>
  <c r="E308" i="3"/>
  <c r="G308" i="3"/>
  <c r="C310" i="3"/>
  <c r="E310" i="3"/>
  <c r="G310" i="3"/>
  <c r="C311" i="3"/>
  <c r="E311" i="3"/>
  <c r="G311" i="3"/>
  <c r="I300" i="3" l="1"/>
  <c r="I304" i="3"/>
  <c r="I288" i="3"/>
  <c r="I278" i="3"/>
  <c r="I10" i="3"/>
  <c r="I298" i="3"/>
  <c r="I277" i="3"/>
  <c r="I269" i="3"/>
  <c r="G250" i="3"/>
  <c r="E309" i="3"/>
  <c r="I253" i="3"/>
  <c r="I295" i="3"/>
  <c r="I251" i="3"/>
  <c r="I260" i="3"/>
  <c r="I291" i="3"/>
  <c r="E250" i="3"/>
  <c r="G255" i="3"/>
  <c r="I273" i="3"/>
  <c r="I257" i="3"/>
  <c r="I261" i="3"/>
  <c r="C290" i="3"/>
  <c r="I274" i="3"/>
  <c r="C309" i="3"/>
  <c r="I307" i="3"/>
  <c r="I264" i="3"/>
  <c r="I272" i="3"/>
  <c r="E285" i="3"/>
  <c r="I270" i="3"/>
  <c r="G290" i="3"/>
  <c r="C255" i="3"/>
  <c r="I265" i="3"/>
  <c r="I275" i="3"/>
  <c r="I252" i="3"/>
  <c r="I263" i="3"/>
  <c r="I271" i="3"/>
  <c r="I287" i="3"/>
  <c r="G297" i="3"/>
  <c r="C250" i="3"/>
  <c r="E305" i="3"/>
  <c r="C258" i="3"/>
  <c r="C305" i="3"/>
  <c r="I302" i="3"/>
  <c r="I294" i="3"/>
  <c r="G285" i="3"/>
  <c r="G267" i="3"/>
  <c r="I276" i="3"/>
  <c r="C267" i="3"/>
  <c r="I268" i="3"/>
  <c r="E267" i="3"/>
  <c r="G258" i="3"/>
  <c r="I266" i="3"/>
  <c r="I262" i="3"/>
  <c r="I259" i="3"/>
  <c r="E258" i="3"/>
  <c r="I256" i="3"/>
  <c r="E255" i="3"/>
  <c r="I254" i="3"/>
  <c r="C285" i="3"/>
  <c r="I306" i="3"/>
  <c r="I299" i="3"/>
  <c r="I292" i="3"/>
  <c r="G305" i="3"/>
  <c r="I308" i="3"/>
  <c r="I301" i="3"/>
  <c r="E297" i="3"/>
  <c r="E290" i="3"/>
  <c r="I286" i="3"/>
  <c r="C297" i="3"/>
  <c r="G309" i="3"/>
  <c r="I296" i="3"/>
  <c r="I289" i="3"/>
  <c r="I250" i="3" l="1"/>
  <c r="I285" i="3"/>
  <c r="I255" i="3"/>
  <c r="C279" i="3"/>
  <c r="I297" i="3"/>
  <c r="I290" i="3"/>
  <c r="I267" i="3"/>
  <c r="G279" i="3"/>
  <c r="I258" i="3"/>
  <c r="E279" i="3"/>
  <c r="G312" i="3"/>
  <c r="H309" i="3" s="1"/>
  <c r="I305" i="3"/>
  <c r="E312" i="3"/>
  <c r="F297" i="3" s="1"/>
  <c r="C312" i="3"/>
  <c r="D285" i="3" s="1"/>
  <c r="I279" i="3" l="1"/>
  <c r="D297" i="3"/>
  <c r="H305" i="3"/>
  <c r="F293" i="3"/>
  <c r="F300" i="3"/>
  <c r="F307" i="3"/>
  <c r="F291" i="3"/>
  <c r="F298" i="3"/>
  <c r="F304" i="3"/>
  <c r="F288" i="3"/>
  <c r="F295" i="3"/>
  <c r="F303" i="3"/>
  <c r="F285" i="3"/>
  <c r="F305" i="3"/>
  <c r="F311" i="3"/>
  <c r="F294" i="3"/>
  <c r="F302" i="3"/>
  <c r="F310" i="3"/>
  <c r="F301" i="3"/>
  <c r="F292" i="3"/>
  <c r="F299" i="3"/>
  <c r="F287" i="3"/>
  <c r="F289" i="3"/>
  <c r="F306" i="3"/>
  <c r="F286" i="3"/>
  <c r="F296" i="3"/>
  <c r="F308" i="3"/>
  <c r="F309" i="3"/>
  <c r="F290" i="3"/>
  <c r="D291" i="3"/>
  <c r="D298" i="3"/>
  <c r="D311" i="3"/>
  <c r="D303" i="3"/>
  <c r="D289" i="3"/>
  <c r="D296" i="3"/>
  <c r="D288" i="3"/>
  <c r="D295" i="3"/>
  <c r="D301" i="3"/>
  <c r="D286" i="3"/>
  <c r="D308" i="3"/>
  <c r="D293" i="3"/>
  <c r="D309" i="3"/>
  <c r="D306" i="3"/>
  <c r="D310" i="3"/>
  <c r="D292" i="3"/>
  <c r="D302" i="3"/>
  <c r="D307" i="3"/>
  <c r="D305" i="3"/>
  <c r="D304" i="3"/>
  <c r="D287" i="3"/>
  <c r="D294" i="3"/>
  <c r="D299" i="3"/>
  <c r="D290" i="3"/>
  <c r="D300" i="3"/>
  <c r="H287" i="3"/>
  <c r="H294" i="3"/>
  <c r="H302" i="3"/>
  <c r="H299" i="3"/>
  <c r="H306" i="3"/>
  <c r="I312" i="3"/>
  <c r="H293" i="3"/>
  <c r="H300" i="3"/>
  <c r="H307" i="3"/>
  <c r="H292" i="3"/>
  <c r="H304" i="3"/>
  <c r="H290" i="3"/>
  <c r="H296" i="3"/>
  <c r="H308" i="3"/>
  <c r="H297" i="3"/>
  <c r="H289" i="3"/>
  <c r="H291" i="3"/>
  <c r="H311" i="3"/>
  <c r="H288" i="3"/>
  <c r="H298" i="3"/>
  <c r="H310" i="3"/>
  <c r="H286" i="3"/>
  <c r="H301" i="3"/>
  <c r="H295" i="3"/>
  <c r="H303" i="3"/>
  <c r="H285" i="3"/>
  <c r="D312" i="3" l="1"/>
  <c r="H312" i="3"/>
  <c r="F312" i="3"/>
  <c r="I120" i="3" l="1"/>
  <c r="I112" i="3"/>
  <c r="I99" i="3"/>
  <c r="I91" i="3"/>
  <c r="I83" i="3"/>
  <c r="I75" i="3"/>
  <c r="I67" i="3"/>
  <c r="I59" i="3"/>
  <c r="I129" i="3"/>
  <c r="I116" i="3"/>
  <c r="I108" i="3"/>
  <c r="I103" i="3"/>
  <c r="I95" i="3"/>
  <c r="I87" i="3"/>
  <c r="I79" i="3"/>
  <c r="I71" i="3"/>
  <c r="I63" i="3"/>
  <c r="I55" i="3"/>
  <c r="I114" i="3"/>
  <c r="I106" i="3"/>
  <c r="I101" i="3"/>
  <c r="I93" i="3"/>
  <c r="I85" i="3"/>
  <c r="I77" i="3"/>
  <c r="I69" i="3"/>
  <c r="I61" i="3"/>
  <c r="I123" i="3"/>
  <c r="I128" i="3"/>
  <c r="I117" i="3"/>
  <c r="I109" i="3"/>
  <c r="I104" i="3"/>
  <c r="I96" i="3"/>
  <c r="I88" i="3"/>
  <c r="I80" i="3"/>
  <c r="I72" i="3"/>
  <c r="I64" i="3"/>
  <c r="I56" i="3"/>
  <c r="I126" i="3"/>
  <c r="I121" i="3"/>
  <c r="I119" i="3"/>
  <c r="I111" i="3"/>
  <c r="I98" i="3"/>
  <c r="I90" i="3"/>
  <c r="I82" i="3"/>
  <c r="I74" i="3"/>
  <c r="I66" i="3"/>
  <c r="I58" i="3"/>
  <c r="I118" i="3"/>
  <c r="I110" i="3"/>
  <c r="I97" i="3"/>
  <c r="I89" i="3"/>
  <c r="I81" i="3"/>
  <c r="I73" i="3"/>
  <c r="I65" i="3"/>
  <c r="I57" i="3"/>
  <c r="I127" i="3"/>
  <c r="I124" i="3"/>
  <c r="I113" i="3"/>
  <c r="I105" i="3"/>
  <c r="I100" i="3"/>
  <c r="I92" i="3"/>
  <c r="I84" i="3"/>
  <c r="I76" i="3"/>
  <c r="I68" i="3"/>
  <c r="I60" i="3"/>
  <c r="I130" i="3"/>
  <c r="I122" i="3"/>
  <c r="I125" i="3"/>
  <c r="I115" i="3"/>
  <c r="I107" i="3"/>
  <c r="I102" i="3"/>
  <c r="I94" i="3"/>
  <c r="I86" i="3"/>
  <c r="I78" i="3"/>
  <c r="I70" i="3"/>
  <c r="I62" i="3"/>
  <c r="I54" i="3"/>
  <c r="C173" i="3"/>
  <c r="C170" i="3"/>
  <c r="G190" i="3" l="1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G189" i="3"/>
  <c r="E189" i="3"/>
  <c r="C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189" i="3"/>
  <c r="G182" i="3"/>
  <c r="G181" i="3"/>
  <c r="G180" i="3"/>
  <c r="E182" i="3"/>
  <c r="E181" i="3"/>
  <c r="E180" i="3"/>
  <c r="C182" i="3"/>
  <c r="C181" i="3"/>
  <c r="C180" i="3"/>
  <c r="G163" i="3"/>
  <c r="G164" i="3"/>
  <c r="E163" i="3"/>
  <c r="E164" i="3"/>
  <c r="C163" i="3"/>
  <c r="C164" i="3"/>
  <c r="G162" i="3"/>
  <c r="E162" i="3"/>
  <c r="C162" i="3"/>
  <c r="G156" i="3"/>
  <c r="E156" i="3"/>
  <c r="C156" i="3"/>
  <c r="G155" i="3"/>
  <c r="E155" i="3"/>
  <c r="C155" i="3"/>
  <c r="B156" i="3"/>
  <c r="B155" i="3"/>
  <c r="G146" i="3"/>
  <c r="G147" i="3"/>
  <c r="G148" i="3"/>
  <c r="G149" i="3"/>
  <c r="E146" i="3"/>
  <c r="E147" i="3"/>
  <c r="E148" i="3"/>
  <c r="E149" i="3"/>
  <c r="C146" i="3"/>
  <c r="C147" i="3"/>
  <c r="C148" i="3"/>
  <c r="C149" i="3"/>
  <c r="G145" i="3"/>
  <c r="E145" i="3"/>
  <c r="C145" i="3"/>
  <c r="B146" i="3"/>
  <c r="B147" i="3"/>
  <c r="B148" i="3"/>
  <c r="B149" i="3"/>
  <c r="B145" i="3"/>
  <c r="G53" i="3"/>
  <c r="E53" i="3"/>
  <c r="C53" i="3"/>
  <c r="A2" i="20"/>
  <c r="B53" i="3" s="1"/>
  <c r="G46" i="3"/>
  <c r="E46" i="3"/>
  <c r="C46" i="3"/>
  <c r="G45" i="3"/>
  <c r="E45" i="3"/>
  <c r="C45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G24" i="3"/>
  <c r="E24" i="3"/>
  <c r="C24" i="3"/>
  <c r="B37" i="3"/>
  <c r="B38" i="3"/>
  <c r="B25" i="3"/>
  <c r="B26" i="3"/>
  <c r="B27" i="3"/>
  <c r="B28" i="3"/>
  <c r="B29" i="3"/>
  <c r="B30" i="3"/>
  <c r="B31" i="3"/>
  <c r="B32" i="3"/>
  <c r="B33" i="3"/>
  <c r="B34" i="3"/>
  <c r="B35" i="3"/>
  <c r="B36" i="3"/>
  <c r="B24" i="3"/>
  <c r="D267" i="3" l="1"/>
  <c r="D256" i="3"/>
  <c r="D265" i="3"/>
  <c r="D263" i="3"/>
  <c r="D261" i="3"/>
  <c r="D259" i="3"/>
  <c r="D278" i="3"/>
  <c r="D276" i="3"/>
  <c r="D274" i="3"/>
  <c r="D272" i="3"/>
  <c r="D270" i="3"/>
  <c r="D268" i="3"/>
  <c r="D254" i="3"/>
  <c r="D252" i="3"/>
  <c r="D264" i="3"/>
  <c r="D262" i="3"/>
  <c r="D250" i="3"/>
  <c r="D257" i="3"/>
  <c r="D266" i="3"/>
  <c r="D260" i="3"/>
  <c r="D277" i="3"/>
  <c r="D275" i="3"/>
  <c r="D273" i="3"/>
  <c r="D271" i="3"/>
  <c r="D269" i="3"/>
  <c r="D258" i="3"/>
  <c r="D253" i="3"/>
  <c r="D251" i="3"/>
  <c r="D255" i="3"/>
  <c r="F265" i="3"/>
  <c r="F263" i="3"/>
  <c r="F261" i="3"/>
  <c r="F259" i="3"/>
  <c r="F278" i="3"/>
  <c r="F276" i="3"/>
  <c r="F274" i="3"/>
  <c r="F272" i="3"/>
  <c r="F270" i="3"/>
  <c r="F268" i="3"/>
  <c r="F254" i="3"/>
  <c r="F252" i="3"/>
  <c r="F257" i="3"/>
  <c r="F250" i="3"/>
  <c r="F277" i="3"/>
  <c r="F275" i="3"/>
  <c r="F273" i="3"/>
  <c r="F269" i="3"/>
  <c r="F258" i="3"/>
  <c r="F266" i="3"/>
  <c r="F264" i="3"/>
  <c r="F262" i="3"/>
  <c r="F260" i="3"/>
  <c r="F271" i="3"/>
  <c r="F253" i="3"/>
  <c r="F251" i="3"/>
  <c r="F256" i="3"/>
  <c r="F255" i="3"/>
  <c r="F267" i="3"/>
  <c r="H278" i="3"/>
  <c r="H276" i="3"/>
  <c r="H274" i="3"/>
  <c r="H272" i="3"/>
  <c r="H270" i="3"/>
  <c r="H268" i="3"/>
  <c r="H254" i="3"/>
  <c r="H252" i="3"/>
  <c r="H257" i="3"/>
  <c r="H255" i="3"/>
  <c r="H266" i="3"/>
  <c r="H264" i="3"/>
  <c r="H262" i="3"/>
  <c r="H260" i="3"/>
  <c r="H258" i="3"/>
  <c r="H253" i="3"/>
  <c r="H277" i="3"/>
  <c r="H275" i="3"/>
  <c r="H273" i="3"/>
  <c r="H271" i="3"/>
  <c r="H269" i="3"/>
  <c r="H251" i="3"/>
  <c r="H256" i="3"/>
  <c r="H265" i="3"/>
  <c r="H263" i="3"/>
  <c r="H261" i="3"/>
  <c r="H259" i="3"/>
  <c r="H267" i="3"/>
  <c r="H250" i="3"/>
  <c r="E140" i="3"/>
  <c r="G140" i="3"/>
  <c r="C140" i="3"/>
  <c r="I27" i="3"/>
  <c r="I25" i="3"/>
  <c r="I37" i="3"/>
  <c r="I35" i="3"/>
  <c r="G39" i="3"/>
  <c r="E39" i="3"/>
  <c r="F25" i="3" s="1"/>
  <c r="I34" i="3"/>
  <c r="C39" i="3"/>
  <c r="D26" i="3" s="1"/>
  <c r="I33" i="3"/>
  <c r="I31" i="3"/>
  <c r="I30" i="3"/>
  <c r="I38" i="3"/>
  <c r="I29" i="3"/>
  <c r="I36" i="3"/>
  <c r="I26" i="3"/>
  <c r="I16" i="3"/>
  <c r="I17" i="3"/>
  <c r="H60" i="3" l="1"/>
  <c r="H100" i="3"/>
  <c r="H121" i="3"/>
  <c r="H102" i="3"/>
  <c r="H61" i="3"/>
  <c r="H69" i="3"/>
  <c r="H77" i="3"/>
  <c r="H85" i="3"/>
  <c r="H93" i="3"/>
  <c r="H101" i="3"/>
  <c r="H106" i="3"/>
  <c r="H114" i="3"/>
  <c r="H122" i="3"/>
  <c r="H130" i="3"/>
  <c r="H86" i="3"/>
  <c r="H54" i="3"/>
  <c r="H107" i="3"/>
  <c r="H55" i="3"/>
  <c r="H63" i="3"/>
  <c r="H71" i="3"/>
  <c r="H79" i="3"/>
  <c r="H87" i="3"/>
  <c r="H95" i="3"/>
  <c r="H103" i="3"/>
  <c r="H108" i="3"/>
  <c r="H116" i="3"/>
  <c r="H124" i="3"/>
  <c r="H56" i="3"/>
  <c r="H64" i="3"/>
  <c r="H72" i="3"/>
  <c r="H80" i="3"/>
  <c r="H88" i="3"/>
  <c r="H96" i="3"/>
  <c r="H104" i="3"/>
  <c r="H109" i="3"/>
  <c r="H117" i="3"/>
  <c r="H125" i="3"/>
  <c r="H57" i="3"/>
  <c r="H65" i="3"/>
  <c r="H73" i="3"/>
  <c r="H81" i="3"/>
  <c r="H89" i="3"/>
  <c r="H97" i="3"/>
  <c r="H110" i="3"/>
  <c r="H118" i="3"/>
  <c r="H126" i="3"/>
  <c r="H58" i="3"/>
  <c r="H66" i="3"/>
  <c r="H74" i="3"/>
  <c r="H82" i="3"/>
  <c r="H90" i="3"/>
  <c r="H98" i="3"/>
  <c r="H111" i="3"/>
  <c r="H119" i="3"/>
  <c r="H127" i="3"/>
  <c r="H59" i="3"/>
  <c r="H67" i="3"/>
  <c r="H75" i="3"/>
  <c r="H83" i="3"/>
  <c r="H91" i="3"/>
  <c r="H99" i="3"/>
  <c r="H112" i="3"/>
  <c r="H120" i="3"/>
  <c r="H128" i="3"/>
  <c r="H68" i="3"/>
  <c r="H76" i="3"/>
  <c r="H84" i="3"/>
  <c r="H92" i="3"/>
  <c r="H105" i="3"/>
  <c r="H113" i="3"/>
  <c r="H129" i="3"/>
  <c r="H62" i="3"/>
  <c r="H70" i="3"/>
  <c r="H78" i="3"/>
  <c r="H94" i="3"/>
  <c r="H115" i="3"/>
  <c r="H123" i="3"/>
  <c r="H27" i="3"/>
  <c r="H279" i="3"/>
  <c r="F279" i="3"/>
  <c r="D279" i="3"/>
  <c r="D60" i="3"/>
  <c r="D68" i="3"/>
  <c r="D76" i="3"/>
  <c r="D84" i="3"/>
  <c r="D92" i="3"/>
  <c r="D100" i="3"/>
  <c r="D105" i="3"/>
  <c r="D113" i="3"/>
  <c r="D121" i="3"/>
  <c r="D122" i="3"/>
  <c r="D130" i="3"/>
  <c r="D55" i="3"/>
  <c r="D63" i="3"/>
  <c r="D71" i="3"/>
  <c r="D79" i="3"/>
  <c r="D87" i="3"/>
  <c r="D95" i="3"/>
  <c r="D103" i="3"/>
  <c r="D108" i="3"/>
  <c r="D116" i="3"/>
  <c r="D124" i="3"/>
  <c r="D59" i="3"/>
  <c r="D75" i="3"/>
  <c r="D91" i="3"/>
  <c r="D120" i="3"/>
  <c r="D58" i="3"/>
  <c r="D66" i="3"/>
  <c r="D74" i="3"/>
  <c r="D82" i="3"/>
  <c r="D90" i="3"/>
  <c r="D98" i="3"/>
  <c r="D111" i="3"/>
  <c r="D119" i="3"/>
  <c r="D67" i="3"/>
  <c r="D83" i="3"/>
  <c r="D99" i="3"/>
  <c r="D112" i="3"/>
  <c r="D128" i="3"/>
  <c r="D81" i="3"/>
  <c r="D104" i="3"/>
  <c r="D78" i="3"/>
  <c r="D106" i="3"/>
  <c r="D123" i="3"/>
  <c r="D73" i="3"/>
  <c r="D96" i="3"/>
  <c r="D70" i="3"/>
  <c r="D101" i="3"/>
  <c r="D65" i="3"/>
  <c r="D88" i="3"/>
  <c r="D62" i="3"/>
  <c r="D93" i="3"/>
  <c r="D118" i="3"/>
  <c r="D57" i="3"/>
  <c r="D80" i="3"/>
  <c r="D115" i="3"/>
  <c r="D54" i="3"/>
  <c r="D85" i="3"/>
  <c r="D110" i="3"/>
  <c r="D127" i="3"/>
  <c r="D72" i="3"/>
  <c r="D107" i="3"/>
  <c r="D77" i="3"/>
  <c r="D129" i="3"/>
  <c r="D64" i="3"/>
  <c r="D102" i="3"/>
  <c r="D69" i="3"/>
  <c r="D97" i="3"/>
  <c r="D117" i="3"/>
  <c r="D56" i="3"/>
  <c r="D94" i="3"/>
  <c r="D61" i="3"/>
  <c r="D89" i="3"/>
  <c r="D109" i="3"/>
  <c r="D126" i="3"/>
  <c r="D125" i="3"/>
  <c r="D86" i="3"/>
  <c r="D114" i="3"/>
  <c r="F124" i="3"/>
  <c r="F115" i="3"/>
  <c r="F54" i="3"/>
  <c r="F77" i="3"/>
  <c r="F100" i="3"/>
  <c r="F128" i="3"/>
  <c r="F67" i="3"/>
  <c r="F127" i="3"/>
  <c r="F66" i="3"/>
  <c r="F97" i="3"/>
  <c r="F72" i="3"/>
  <c r="F108" i="3"/>
  <c r="F107" i="3"/>
  <c r="F130" i="3"/>
  <c r="F69" i="3"/>
  <c r="F92" i="3"/>
  <c r="F120" i="3"/>
  <c r="F59" i="3"/>
  <c r="F119" i="3"/>
  <c r="F58" i="3"/>
  <c r="F89" i="3"/>
  <c r="F125" i="3"/>
  <c r="F64" i="3"/>
  <c r="F95" i="3"/>
  <c r="F102" i="3"/>
  <c r="F122" i="3"/>
  <c r="F61" i="3"/>
  <c r="F84" i="3"/>
  <c r="F112" i="3"/>
  <c r="F116" i="3"/>
  <c r="F111" i="3"/>
  <c r="F81" i="3"/>
  <c r="F117" i="3"/>
  <c r="F56" i="3"/>
  <c r="F80" i="3"/>
  <c r="F121" i="3"/>
  <c r="F71" i="3"/>
  <c r="F94" i="3"/>
  <c r="F114" i="3"/>
  <c r="F76" i="3"/>
  <c r="F103" i="3"/>
  <c r="F73" i="3"/>
  <c r="F109" i="3"/>
  <c r="F55" i="3"/>
  <c r="F86" i="3"/>
  <c r="F106" i="3"/>
  <c r="F68" i="3"/>
  <c r="F99" i="3"/>
  <c r="F87" i="3"/>
  <c r="F98" i="3"/>
  <c r="F126" i="3"/>
  <c r="F65" i="3"/>
  <c r="F104" i="3"/>
  <c r="F78" i="3"/>
  <c r="F101" i="3"/>
  <c r="F129" i="3"/>
  <c r="F60" i="3"/>
  <c r="F91" i="3"/>
  <c r="F79" i="3"/>
  <c r="F90" i="3"/>
  <c r="F118" i="3"/>
  <c r="F57" i="3"/>
  <c r="F96" i="3"/>
  <c r="F70" i="3"/>
  <c r="F93" i="3"/>
  <c r="F113" i="3"/>
  <c r="F83" i="3"/>
  <c r="F63" i="3"/>
  <c r="F82" i="3"/>
  <c r="F110" i="3"/>
  <c r="F88" i="3"/>
  <c r="F123" i="3"/>
  <c r="F62" i="3"/>
  <c r="F85" i="3"/>
  <c r="F105" i="3"/>
  <c r="F75" i="3"/>
  <c r="F74" i="3"/>
  <c r="H33" i="3"/>
  <c r="H35" i="3"/>
  <c r="H37" i="3"/>
  <c r="H34" i="3"/>
  <c r="H30" i="3"/>
  <c r="H31" i="3"/>
  <c r="H28" i="3"/>
  <c r="H29" i="3"/>
  <c r="H26" i="3"/>
  <c r="H32" i="3"/>
  <c r="H25" i="3"/>
  <c r="D35" i="3"/>
  <c r="H36" i="3"/>
  <c r="D27" i="3"/>
  <c r="H38" i="3"/>
  <c r="F29" i="3"/>
  <c r="F33" i="3"/>
  <c r="F30" i="3"/>
  <c r="F38" i="3"/>
  <c r="F28" i="3"/>
  <c r="F37" i="3"/>
  <c r="F34" i="3"/>
  <c r="F26" i="3"/>
  <c r="F31" i="3"/>
  <c r="D37" i="3"/>
  <c r="F36" i="3"/>
  <c r="F27" i="3"/>
  <c r="F32" i="3"/>
  <c r="F35" i="3"/>
  <c r="D34" i="3"/>
  <c r="D25" i="3"/>
  <c r="D33" i="3"/>
  <c r="D31" i="3"/>
  <c r="D30" i="3"/>
  <c r="D32" i="3"/>
  <c r="D29" i="3"/>
  <c r="D38" i="3"/>
  <c r="D28" i="3"/>
  <c r="D36" i="3"/>
  <c r="G214" i="3" l="1"/>
  <c r="H208" i="3" s="1"/>
  <c r="E174" i="3"/>
  <c r="C174" i="3"/>
  <c r="C183" i="3"/>
  <c r="H193" i="3" l="1"/>
  <c r="H201" i="3"/>
  <c r="H209" i="3"/>
  <c r="H194" i="3"/>
  <c r="H202" i="3"/>
  <c r="H210" i="3"/>
  <c r="H195" i="3"/>
  <c r="H203" i="3"/>
  <c r="H211" i="3"/>
  <c r="H204" i="3"/>
  <c r="H189" i="3"/>
  <c r="H205" i="3"/>
  <c r="H213" i="3"/>
  <c r="H212" i="3"/>
  <c r="H197" i="3"/>
  <c r="H190" i="3"/>
  <c r="H198" i="3"/>
  <c r="H206" i="3"/>
  <c r="H191" i="3"/>
  <c r="H199" i="3"/>
  <c r="H207" i="3"/>
  <c r="H196" i="3"/>
  <c r="H192" i="3"/>
  <c r="H200" i="3"/>
  <c r="H214" i="3" l="1"/>
  <c r="G18" i="3"/>
  <c r="E18" i="3"/>
  <c r="C18" i="3"/>
  <c r="F16" i="3" l="1"/>
  <c r="F17" i="3"/>
  <c r="H16" i="3"/>
  <c r="H17" i="3"/>
  <c r="D16" i="3"/>
  <c r="D17" i="3"/>
  <c r="I18" i="3"/>
  <c r="F18" i="3" l="1"/>
  <c r="D18" i="3"/>
  <c r="H18" i="3"/>
  <c r="I241" i="3"/>
  <c r="I229" i="3" l="1"/>
  <c r="I239" i="3"/>
  <c r="F173" i="3"/>
  <c r="D182" i="3"/>
  <c r="I206" i="3"/>
  <c r="I194" i="3"/>
  <c r="I203" i="3"/>
  <c r="I240" i="3"/>
  <c r="I242" i="3"/>
  <c r="C245" i="3"/>
  <c r="D235" i="3" s="1"/>
  <c r="I230" i="3"/>
  <c r="C214" i="3"/>
  <c r="D204" i="3" s="1"/>
  <c r="I204" i="3"/>
  <c r="I192" i="3"/>
  <c r="I227" i="3"/>
  <c r="I191" i="3"/>
  <c r="I238" i="3"/>
  <c r="I226" i="3"/>
  <c r="D172" i="3"/>
  <c r="I162" i="3"/>
  <c r="I234" i="3"/>
  <c r="I222" i="3"/>
  <c r="I210" i="3"/>
  <c r="I207" i="3"/>
  <c r="I195" i="3"/>
  <c r="I208" i="3"/>
  <c r="I196" i="3"/>
  <c r="I236" i="3"/>
  <c r="I224" i="3"/>
  <c r="I173" i="3"/>
  <c r="I235" i="3"/>
  <c r="I223" i="3"/>
  <c r="I171" i="3"/>
  <c r="I205" i="3"/>
  <c r="I193" i="3"/>
  <c r="I220" i="3"/>
  <c r="I233" i="3"/>
  <c r="I221" i="3"/>
  <c r="I232" i="3"/>
  <c r="I170" i="3"/>
  <c r="I189" i="3"/>
  <c r="I202" i="3"/>
  <c r="I190" i="3"/>
  <c r="E183" i="3"/>
  <c r="I213" i="3"/>
  <c r="I201" i="3"/>
  <c r="I244" i="3"/>
  <c r="E245" i="3"/>
  <c r="F222" i="3" s="1"/>
  <c r="I198" i="3"/>
  <c r="I228" i="3"/>
  <c r="I182" i="3"/>
  <c r="I209" i="3"/>
  <c r="I197" i="3"/>
  <c r="I237" i="3"/>
  <c r="I225" i="3"/>
  <c r="I212" i="3"/>
  <c r="I200" i="3"/>
  <c r="I243" i="3"/>
  <c r="I231" i="3"/>
  <c r="E165" i="3"/>
  <c r="F162" i="3" s="1"/>
  <c r="I180" i="3"/>
  <c r="I211" i="3"/>
  <c r="I199" i="3"/>
  <c r="E214" i="3"/>
  <c r="F189" i="3" s="1"/>
  <c r="G174" i="3"/>
  <c r="H171" i="3" s="1"/>
  <c r="G245" i="3"/>
  <c r="H223" i="3" s="1"/>
  <c r="C165" i="3"/>
  <c r="D162" i="3" s="1"/>
  <c r="G183" i="3"/>
  <c r="I181" i="3"/>
  <c r="G165" i="3"/>
  <c r="H162" i="3" s="1"/>
  <c r="I164" i="3"/>
  <c r="I163" i="3"/>
  <c r="F181" i="3" l="1"/>
  <c r="F172" i="3"/>
  <c r="I147" i="3"/>
  <c r="F170" i="3"/>
  <c r="F171" i="3"/>
  <c r="D181" i="3"/>
  <c r="D180" i="3"/>
  <c r="D244" i="3"/>
  <c r="D233" i="3"/>
  <c r="D224" i="3"/>
  <c r="D237" i="3"/>
  <c r="D222" i="3"/>
  <c r="D225" i="3"/>
  <c r="D231" i="3"/>
  <c r="D212" i="3"/>
  <c r="F195" i="3"/>
  <c r="F207" i="3"/>
  <c r="D191" i="3"/>
  <c r="D193" i="3"/>
  <c r="D189" i="3"/>
  <c r="D234" i="3"/>
  <c r="D243" i="3"/>
  <c r="D229" i="3"/>
  <c r="F238" i="3"/>
  <c r="D241" i="3"/>
  <c r="D228" i="3"/>
  <c r="D240" i="3"/>
  <c r="D232" i="3"/>
  <c r="D220" i="3"/>
  <c r="D236" i="3"/>
  <c r="D221" i="3"/>
  <c r="D230" i="3"/>
  <c r="D226" i="3"/>
  <c r="F226" i="3"/>
  <c r="D227" i="3"/>
  <c r="D242" i="3"/>
  <c r="D238" i="3"/>
  <c r="D239" i="3"/>
  <c r="D223" i="3"/>
  <c r="H224" i="3"/>
  <c r="I146" i="3"/>
  <c r="F224" i="3"/>
  <c r="F232" i="3"/>
  <c r="D170" i="3"/>
  <c r="D171" i="3"/>
  <c r="F202" i="3"/>
  <c r="F234" i="3"/>
  <c r="D173" i="3"/>
  <c r="F182" i="3"/>
  <c r="F230" i="3"/>
  <c r="I53" i="3"/>
  <c r="F180" i="3"/>
  <c r="F228" i="3"/>
  <c r="D208" i="3"/>
  <c r="D192" i="3"/>
  <c r="D203" i="3"/>
  <c r="D195" i="3"/>
  <c r="D199" i="3"/>
  <c r="D213" i="3"/>
  <c r="D194" i="3"/>
  <c r="I145" i="3"/>
  <c r="F225" i="3"/>
  <c r="D207" i="3"/>
  <c r="D197" i="3"/>
  <c r="D211" i="3"/>
  <c r="D206" i="3"/>
  <c r="I149" i="3"/>
  <c r="D196" i="3"/>
  <c r="F237" i="3"/>
  <c r="D209" i="3"/>
  <c r="D202" i="3"/>
  <c r="D210" i="3"/>
  <c r="D205" i="3"/>
  <c r="F221" i="3"/>
  <c r="D201" i="3"/>
  <c r="F220" i="3"/>
  <c r="D200" i="3"/>
  <c r="F233" i="3"/>
  <c r="D198" i="3"/>
  <c r="F227" i="3"/>
  <c r="F236" i="3"/>
  <c r="F191" i="3"/>
  <c r="D190" i="3"/>
  <c r="F223" i="3"/>
  <c r="H236" i="3"/>
  <c r="D163" i="3"/>
  <c r="F235" i="3"/>
  <c r="G150" i="3"/>
  <c r="H244" i="3"/>
  <c r="H227" i="3"/>
  <c r="F239" i="3"/>
  <c r="I165" i="3"/>
  <c r="F242" i="3"/>
  <c r="F243" i="3"/>
  <c r="D164" i="3"/>
  <c r="F241" i="3"/>
  <c r="F200" i="3"/>
  <c r="I183" i="3"/>
  <c r="F229" i="3"/>
  <c r="F231" i="3"/>
  <c r="F164" i="3"/>
  <c r="F240" i="3"/>
  <c r="F190" i="3"/>
  <c r="F244" i="3"/>
  <c r="I245" i="3"/>
  <c r="H221" i="3"/>
  <c r="H237" i="3"/>
  <c r="H238" i="3"/>
  <c r="H225" i="3"/>
  <c r="H228" i="3"/>
  <c r="H240" i="3"/>
  <c r="H226" i="3"/>
  <c r="H229" i="3"/>
  <c r="H241" i="3"/>
  <c r="H230" i="3"/>
  <c r="H242" i="3"/>
  <c r="H233" i="3"/>
  <c r="H220" i="3"/>
  <c r="H222" i="3"/>
  <c r="I148" i="3"/>
  <c r="H239" i="3"/>
  <c r="F203" i="3"/>
  <c r="I214" i="3"/>
  <c r="H231" i="3"/>
  <c r="H235" i="3"/>
  <c r="F208" i="3"/>
  <c r="H243" i="3"/>
  <c r="I174" i="3"/>
  <c r="H173" i="3"/>
  <c r="H172" i="3"/>
  <c r="F198" i="3"/>
  <c r="C150" i="3"/>
  <c r="F212" i="3"/>
  <c r="E150" i="3"/>
  <c r="F206" i="3"/>
  <c r="F201" i="3"/>
  <c r="F205" i="3"/>
  <c r="F194" i="3"/>
  <c r="F193" i="3"/>
  <c r="F197" i="3"/>
  <c r="F209" i="3"/>
  <c r="F213" i="3"/>
  <c r="F196" i="3"/>
  <c r="F199" i="3"/>
  <c r="H234" i="3"/>
  <c r="F163" i="3"/>
  <c r="F210" i="3"/>
  <c r="F211" i="3"/>
  <c r="F192" i="3"/>
  <c r="H232" i="3"/>
  <c r="H170" i="3"/>
  <c r="F204" i="3"/>
  <c r="H182" i="3"/>
  <c r="H180" i="3"/>
  <c r="H181" i="3"/>
  <c r="H164" i="3"/>
  <c r="H163" i="3"/>
  <c r="I46" i="3"/>
  <c r="E47" i="3"/>
  <c r="F45" i="3" s="1"/>
  <c r="I45" i="3"/>
  <c r="C47" i="3"/>
  <c r="D46" i="3" s="1"/>
  <c r="G47" i="3"/>
  <c r="D146" i="3" l="1"/>
  <c r="D149" i="3"/>
  <c r="D148" i="3"/>
  <c r="D147" i="3"/>
  <c r="H146" i="3"/>
  <c r="H149" i="3"/>
  <c r="H148" i="3"/>
  <c r="H147" i="3"/>
  <c r="H145" i="3"/>
  <c r="F145" i="3"/>
  <c r="F147" i="3"/>
  <c r="F146" i="3"/>
  <c r="F149" i="3"/>
  <c r="F148" i="3"/>
  <c r="D165" i="3"/>
  <c r="H165" i="3"/>
  <c r="H174" i="3"/>
  <c r="D183" i="3"/>
  <c r="D174" i="3"/>
  <c r="F165" i="3"/>
  <c r="F214" i="3"/>
  <c r="D245" i="3"/>
  <c r="H245" i="3"/>
  <c r="D214" i="3"/>
  <c r="F174" i="3"/>
  <c r="F245" i="3"/>
  <c r="H183" i="3"/>
  <c r="F183" i="3"/>
  <c r="G157" i="3"/>
  <c r="H155" i="3" s="1"/>
  <c r="F46" i="3"/>
  <c r="F47" i="3" s="1"/>
  <c r="I150" i="3"/>
  <c r="I140" i="3"/>
  <c r="D145" i="3"/>
  <c r="I47" i="3"/>
  <c r="I156" i="3"/>
  <c r="D53" i="3"/>
  <c r="D140" i="3" s="1"/>
  <c r="F53" i="3"/>
  <c r="F140" i="3" s="1"/>
  <c r="H53" i="3"/>
  <c r="H140" i="3" s="1"/>
  <c r="I155" i="3"/>
  <c r="D45" i="3"/>
  <c r="D47" i="3" s="1"/>
  <c r="I24" i="3"/>
  <c r="C157" i="3"/>
  <c r="E157" i="3"/>
  <c r="F156" i="3" s="1"/>
  <c r="H46" i="3"/>
  <c r="H45" i="3"/>
  <c r="F24" i="3" l="1"/>
  <c r="F39" i="3" s="1"/>
  <c r="D156" i="3"/>
  <c r="F150" i="3"/>
  <c r="H150" i="3"/>
  <c r="D150" i="3"/>
  <c r="H47" i="3"/>
  <c r="H156" i="3"/>
  <c r="H157" i="3" s="1"/>
  <c r="D24" i="3"/>
  <c r="D39" i="3" s="1"/>
  <c r="F155" i="3"/>
  <c r="F157" i="3" s="1"/>
  <c r="D155" i="3"/>
  <c r="I39" i="3"/>
  <c r="H24" i="3"/>
  <c r="H39" i="3" s="1"/>
  <c r="I157" i="3"/>
  <c r="D157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sulta desde bdp_gpnna" type="1" refreshedVersion="8" background="1" saveData="1">
    <dbPr connection="DRIVER=SQL Server;SERVER=VWD-SRV015\SEG;UID=vchagua;Trusted_Connection=Yes;APP=Microsoft Office;WSID=CPU-7973;DATABASE=CALIDAD_GP_GPNNA" command="SELECT TMP_GASTO_CATEGORIA.CATEGORIA, TMP_GASTO_CATEGORIA.PIA_INF, TMP_GASTO_CATEGORIA.PIM_INF, TMP_GASTO_CATEGORIA.DEV_INF_x000d__x000a_FROM CALIDAD_GP_GPNNA.dbo.TMP_GASTO_CATEGORIA TMP_GASTO_CATEGORIA_x000d__x000a_ORDER BY TMP_GASTO_CATEGORIA.CATEGORIA"/>
  </connection>
  <connection id="2" xr16:uid="{00000000-0015-0000-FFFF-FFFF01000000}" name="Consulta desde bdp_gpnna1" type="1" refreshedVersion="8" background="1" saveData="1">
    <dbPr connection="DRIVER=SQL Server;SERVER=10.117.67.29\SEG;UID=vchagua;Trusted_Connection=Yes;APP=Microsoft Office;WSID=CPU-7973;DATABASE=CALIDAD_GP_GPNNA" command="SELECT TMP_GASTO_OBJ_PIA_PIM_DEV.objetivo2, TMP_GASTO_OBJ_PIA_PIM_DEV.PIA_INF, TMP_GASTO_OBJ_PIA_PIM_DEV.PIM_INF, TMP_GASTO_OBJ_PIA_PIM_DEV.DEV_INF_x000d__x000a_FROM CALIDAD_GP_GPNNA.dbo.TMP_GASTO_OBJ_PIA_PIM_DEV TMP_GASTO_OBJ_PIA_PIM_DEV_x000d__x000a_ORDER BY TMP_GASTO_OBJ_PIA_PIM_DEV.objetivo2"/>
  </connection>
  <connection id="3" xr16:uid="{00000000-0015-0000-FFFF-FFFF02000000}" name="Consulta desde bdp_gpnna10" type="1" refreshedVersion="8" background="1" saveData="1">
    <dbPr connection="DRIVER=SQL Server;SERVER=VWD-SRV015\SEG;UID=vchagua;Trusted_Connection=Yes;APP=Microsoft Office;WSID=CPU-7973;DATABASE=CALIDAD_GP_GPNNA" command="SELECT TMP_GASTO_REGIONAL.DES_DEPARTAMENTO, TMP_GASTO_REGIONAL.PIA_INF, TMP_GASTO_REGIONAL.PIM_INF, TMP_GASTO_REGIONAL.DEV_INF_x000d__x000a_FROM CALIDAD_GP_GPNNA.dbo.TMP_GASTO_REGIONAL TMP_GASTO_REGIONAL_x000d__x000a_ORDER BY TMP_GASTO_REGIONAL.DES_DEPARTAMENTO"/>
  </connection>
  <connection id="4" xr16:uid="{00000000-0015-0000-FFFF-FFFF03000000}" name="Consulta desde bdp_gpnna11" type="1" refreshedVersion="5" background="1" saveData="1">
    <dbPr connection="DRIVER=SQL Server;SERVER=VWD-SRV015\SEG;UID=vchagua;Trusted_Connection=Yes;APP=Microsoft Office;WSID=CPU-7973;DATABASE=CALIDAD_GP_GPNNA" command="SELECT TMP_GASTO_xlinea.dato, TMP_GASTO_xlinea.lin, TMP_GASTO_xlinea.PIA_INF, TMP_GASTO_xlinea.PIM_INF, TMP_GASTO_xlinea.DEV_INF_x000d__x000a_FROM CALIDAD_GP_GPNNA.dbo.TMP_GASTO_xlinea TMP_GASTO_xlinea_x000d__x000a_ORDER BY TMP_GASTO_xlinea.dato"/>
  </connection>
  <connection id="5" xr16:uid="{00000000-0015-0000-FFFF-FFFF04000000}" name="Consulta desde bdp_gpnna2" type="1" refreshedVersion="8" background="1" saveData="1">
    <dbPr connection="DRIVER=SQL Server;SERVER=VWD-SRV015\SEG;UID=vchagua;Trusted_Connection=Yes;APP=Microsoft Office;WSID=CPU-7973;DATABASE=CALIDAD_GP_GPNNA" command="SELECT TMP_GASTO_FUNCION.FUNCION, TMP_GASTO_FUNCION.DES_FUNCION, TMP_GASTO_FUNCION.PIA_INF, TMP_GASTO_FUNCION.PIM_INF, TMP_GASTO_FUNCION.DEV_INF_x000d__x000a_FROM CALIDAD_GP_GPNNA_x000d__x000a_.dbo.TMP_GASTO_FUNCION TMP_GASTO_FUNCION_x000d__x000a_ORDER BY TMP_GASTO_FUNCION.FUNCION"/>
  </connection>
  <connection id="6" xr16:uid="{00000000-0015-0000-FFFF-FFFF05000000}" name="Consulta desde bdp_gpnna3" type="1" refreshedVersion="8" background="1" saveData="1">
    <dbPr connection="DRIVER=SQL Server;SERVER=VWD-SRV015\SEG;UID=vchagua;Trusted_Connection=Yes;APP=Microsoft Office;WSID=CPU-7973;DATABASE=CALIDAD_GP_GPNNA" command="SELECT TMP_GASTO_CATEGORIA_PRESUPUESTAL.CAT_PPTAL, TMP_GASTO_CATEGORIA_PRESUPUESTAL.PIA_INF, TMP_GASTO_CATEGORIA_PRESUPUESTAL.PIM_INF, TMP_GASTO_CATEGORIA_PRESUPUESTAL.DEV_INF_x000d__x000a_FROM CALIDAD_GP_GPNNA.dbo.TMP_GASTO_CATEGORIA_PRESUPUESTAL TMP_GASTO_CATEGORIA_PRESUPUESTAL_x000d__x000a_ORDER BY TMP_GASTO_CATEGORIA_PRESUPUESTAL.CAT_PPTAL"/>
  </connection>
  <connection id="7" xr16:uid="{00000000-0015-0000-FFFF-FFFF06000000}" name="Consulta desde bdp_gpnna4" type="1" refreshedVersion="8" background="1" saveData="1">
    <dbPr connection="DRIVER=SQL Server;SERVER=VWD-SRV015\SEG;UID=vchagua;Trusted_Connection=Yes;APP=Microsoft Office;WSID=CPU-7973;DATABASE=CALIDAD_GP_GPNNA" command="SELECT TMP_GASTO_PROGRAMA.PROGRAMA_PPTO, TMP_GASTO_PROGRAMA.DES_PROGRAMA_PPTO, TMP_GASTO_PROGRAMA.PIA_INF, TMP_GASTO_PROGRAMA.PIM_INF, TMP_GASTO_PROGRAMA.DEV_INF_x000d__x000a_FROM CALIDAD_GP_GPNNA.dbo.TMP_GASTO_PROGRAMA TMP_GASTO_PROGRAMA_x000d__x000a_ORDER BY TMP_GASTO_PROGRAMA.PROGRAMA_PPTO"/>
  </connection>
  <connection id="8" xr16:uid="{00000000-0015-0000-FFFF-FFFF07000000}" name="Consulta desde bdp_gpnna5" type="1" refreshedVersion="8" background="1" saveData="1">
    <dbPr connection="DRIVER=SQL Server;SERVER=VWD-SRV015\SEG;UID=vchagua;Trusted_Connection=Yes;APP=Microsoft Office;WSID=CPU-7973;DATABASE=CALIDAD_GP_GPNNA" command="SELECT TMP_GASTO_XDEPARTAMENTO.DES_DEPARTAMENTO, TMP_GASTO_XDEPARTAMENTO.PIA_INF, TMP_GASTO_XDEPARTAMENTO.PIM_INF, TMP_GASTO_XDEPARTAMENTO.DEV_INF_x000d__x000a_FROM CALIDAD_GP_GPNNA.dbo.TMP_GASTO_XDEPARTAMENTO TMP_GASTO_XDEPARTAMENTO_x000d__x000a_ORDER BY TMP_GASTO_XDEPARTAMENTO.DES_DEPARTAMENTO"/>
  </connection>
  <connection id="9" xr16:uid="{00000000-0015-0000-FFFF-FFFF08000000}" name="Consulta desde bdp_gpnna6" type="1" refreshedVersion="8" background="1" saveData="1">
    <dbPr connection="DRIVER=SQL Server;SERVER=VWD-SRV015\SEG;UID=vchagua;Trusted_Connection=Yes;APP=Microsoft Office;WSID=CPU-7973;DATABASE=CALIDAD_GP_GPNNA" command="SELECT TMP_GASTO_FUENTE.FUENTE, TMP_GASTO_FUENTE.PIA_INF, TMP_GASTO_FUENTE.PIM_INF, TMP_GASTO_FUENTE.DEV_INF_x000d__x000a_FROM CALIDAD_GP_GPNNA.dbo.TMP_GASTO_FUENTE TMP_GASTO_FUENTE_x000d__x000a_ORDER BY TMP_GASTO_FUENTE.FUENTE"/>
  </connection>
  <connection id="10" xr16:uid="{00000000-0015-0000-FFFF-FFFF09000000}" name="Consulta desde bdp_gpnna7" type="1" refreshedVersion="8" background="1" saveData="1">
    <dbPr connection="DRIVER=SQL Server;SERVER=VWD-SRV015\SEG;UID=vchagua;Trusted_Connection=Yes;APP=Microsoft Office;WSID=CPU-7973;DATABASE=CALIDAD_GP_GPNNA" command="SELECT TMP_GASTO_X_CICLOS.CICLO, TMP_GASTO_X_CICLOS.PIA_INF, TMP_GASTO_X_CICLOS.PIM_INF, TMP_GASTO_X_CICLOS.DEV_INF_x000d__x000a_FROM CALIDAD_GP_GPNNA.dbo.TMP_GASTO_X_CICLOS TMP_GASTO_X_CICLOS"/>
  </connection>
  <connection id="11" xr16:uid="{00000000-0015-0000-FFFF-FFFF0A000000}" name="Consulta desde bdp_gpnna8" type="1" refreshedVersion="8" background="1" saveData="1">
    <dbPr connection="DRIVER=SQL Server;SERVER=VWD-SRV015\SEG;UID=vchagua;Trusted_Connection=Yes;APP=Microsoft Office;WSID=CPU-7973;DATABASE=CALIDAD_GP_GPNNA" command="SELECT TMP_GASTO_DERECHO.DERECHO, TMP_GASTO_DERECHO.PIA_INF, TMP_GASTO_DERECHO.PIM_INF, TMP_GASTO_DERECHO.DEV_INF_x000d__x000a_FROM CALIDAD_GP_GPNNA.dbo.TMP_GASTO_DERECHO TMP_GASTO_DERECHO_x000d__x000a_WHERE (TMP_GASTO_DERECHO.DERECHO&lt;&gt;0)_x000d__x000a_ORDER BY TMP_GASTO_DERECHO.DERECHO"/>
  </connection>
  <connection id="12" xr16:uid="{00000000-0015-0000-FFFF-FFFF0B000000}" name="Consulta desde bdp_gpnna9" type="1" refreshedVersion="8" background="1" saveData="1">
    <dbPr connection="DRIVER=SQL Server;SERVER=VWD-SRV015\SEG;UID=vchagua;Trusted_Connection=Yes;APP=Microsoft Office;WSID=CPU-7973;DATABASE=CALIDAD_GP_GPNNA" command="SELECT TMP_GASTO_NIVELGOB.DES_NIVEL_GOB, TMP_GASTO_NIVELGOB.PIA_INF, TMP_GASTO_NIVELGOB.PIM_INF, TMP_GASTO_NIVELGOB.DEV_INF_x000d__x000a_FROM CALIDAD_GP_GPNNA.dbo.TMP_GASTO_NIVELGOB TMP_GASTO_NIVELGOB_x000d__x000a_ORDER BY TMP_GASTO_NIVELGOB.DES_NIVEL_GOB"/>
  </connection>
  <connection id="13" xr16:uid="{00000000-0015-0000-FFFF-FFFF0C000000}" name="Consulta desde CALIDAD_GP_GPNNA" type="1" refreshedVersion="8" background="1" saveData="1">
    <dbPr connection="DRIVER=SQL Server;SERVER=VWD-SRV015\SEG;UID=vchagua;Trusted_Connection=Yes;APP=Microsoft Office;WSID=CPU-7973;DATABASE=CALIDAD_GP_GPNNA" command="SELECT TMP_TOTAL_GP.PIA_INF, TMP_TOTAL_GP.PIM_INF, TMP_TOTAL_GP.DEV_INF_x000d__x000a_FROM CALIDAD_GP_GPNNA.dbo.TMP_TOTAL_GP TMP_TOTAL_GP"/>
  </connection>
  <connection id="14" xr16:uid="{00000000-0015-0000-FFFF-FFFF0D000000}" name="Consulta desde CALIDAD_GP_GPNNA1" type="1" refreshedVersion="8" background="1" saveData="1">
    <dbPr connection="DRIVER=SQL Server;SERVER=VWD-SRV015\SEG;UID=vchagua;Trusted_Connection=Yes;APP=Microsoft Office;WSID=CPU-7973;DATABASE=CALIDAD_GP_GPNNA" command="SELECT TMP_TOTAL_DEUDA.PIA_INF, TMP_TOTAL_DEUDA.PIM_INF, TMP_TOTAL_DEUDA.DEV_INF_x000d__x000a_FROM CALIDAD_GP_GPNNA.dbo.TMP_TOTAL_DEUDA TMP_TOTAL_DEUDA"/>
  </connection>
  <connection id="15" xr16:uid="{00000000-0015-0000-FFFF-FFFF0E000000}" name="Consulta desde CALIDAD_GP_GPNNA2" type="1" refreshedVersion="8" background="1" saveData="1">
    <dbPr connection="DRIVER=SQL Server;SERVER=VWD-SRV015\SEG;UID=vchagua;Trusted_Connection=Yes;APP=Microsoft Office;WSID=CPU-7973;DATABASE=CALIDAD_GP_GPNNA" command="SELECT TMP_RESERVA_CONTINGENCIA.PIA_INF, TMP_RESERVA_CONTINGENCIA.PIM_INF, TMP_RESERVA_CONTINGENCIA.DEV_INF_x000d__x000a_FROM CALIDAD_GP_GPNNA.dbo.TMP_RESERVA_CONTINGENCIA TMP_RESERVA_CONTINGENCIA"/>
  </connection>
  <connection id="16" xr16:uid="{00000000-0015-0000-FFFF-FFFF0F000000}" name="Consulta desde CALIDAD_GP_GPNNA3" type="1" refreshedVersion="8" background="1" saveData="1">
    <dbPr connection="DRIVER=SQL Server;SERVER=VWD-SRV015\SEG;UID=vchagua;Trusted_Connection=Yes;APP=Microsoft Office;WSID=CPU-7973;DATABASE=CALIDAD_GP_GPNNA" command="SELECT TMP_PENSIONES.PIA_INF, TMP_PENSIONES.PIM_INF, TMP_PENSIONES.DEV_INF_x000d__x000a_FROM CALIDAD_GP_GPNNA.dbo.TMP_PENSIONES TMP_PENSIONES"/>
  </connection>
  <connection id="17" xr16:uid="{00000000-0015-0000-FFFF-FFFF10000000}" name="Consulta desde CALIDAD_GPNNA" type="1" refreshedVersion="8" background="1" saveData="1">
    <dbPr connection="DRIVER=SQL Server;SERVER=VWD-SRV015\SEG;UID=vchagua;Trusted_Connection=Yes;APP=Microsoft Office;WSID=CPU-7973;DATABASE=CALIDAD_GP_GPNNA" command="SELECT TMP_GASTO_xlinea.dato, TMP_GASTO_xlinea.lin, TMP_GASTO_xlinea.PIA_INF, TMP_GASTO_xlinea.PIM_INF, TMP_GASTO_xlinea.DEV_INF_x000d__x000a_FROM CALIDAD_GP_GPNNA.dbo.TMP_GASTO_xlinea TMP_GASTO_xlinea_x000d__x000a_ORDER BY convert(int,TMP_GASTO_xlinea.dato)"/>
  </connection>
  <connection id="18" xr16:uid="{00000000-0015-0000-FFFF-FFFF11000000}" name="gpnna_meta" type="1" refreshedVersion="8" background="1" saveData="1">
    <dbPr connection="DRIVER=SQL Server;SERVER=VWD-SRV015\SEG;UID=vchagua;Trusted_Connection=Yes;APP=Microsoft Office;WSID=CPU-6997;DATABASE=CALIDAD_GP_GPNNA" command="SELECT TMP_GASTO_xMETA.META, TMP_GASTO_xMETA.PIA_INF, TMP_GASTO_xMETA.PIM_INF, TMP_GASTO_xMETA.DEV_INF_x000d__x000a_FROM CALIDAD_GP_GPNNA.dbo.TMP_GASTO_xMETA"/>
  </connection>
</connections>
</file>

<file path=xl/sharedStrings.xml><?xml version="1.0" encoding="utf-8"?>
<sst xmlns="http://schemas.openxmlformats.org/spreadsheetml/2006/main" count="674" uniqueCount="426">
  <si>
    <t>PIA_INF</t>
  </si>
  <si>
    <t>PIM_INF</t>
  </si>
  <si>
    <t>DEV_INF</t>
  </si>
  <si>
    <t>SEGUIMIENTO DEL GASTO EN NIÑAS NIÑOS Y ADOLESCENTES (GPNNA)</t>
  </si>
  <si>
    <t>(Soles)</t>
  </si>
  <si>
    <t>CLASE DE GASTO</t>
  </si>
  <si>
    <t>PIA</t>
  </si>
  <si>
    <t>PIM</t>
  </si>
  <si>
    <t>DEV</t>
  </si>
  <si>
    <t>AVANCE (%)</t>
  </si>
  <si>
    <t>Total</t>
  </si>
  <si>
    <t>Part (%)</t>
  </si>
  <si>
    <t>Gasto específico</t>
  </si>
  <si>
    <t>Gasto no específico</t>
  </si>
  <si>
    <t>FUNCIÓN</t>
  </si>
  <si>
    <t>CATEGORÍA DE GASTO</t>
  </si>
  <si>
    <t>APNOP</t>
  </si>
  <si>
    <t>PP</t>
  </si>
  <si>
    <t>FUENTE</t>
  </si>
  <si>
    <t>TIPO DE TRANSACCIÓN</t>
  </si>
  <si>
    <t>CICLO DE VIDA</t>
  </si>
  <si>
    <t>Primera infancia: 0 a 5 años</t>
  </si>
  <si>
    <t>Niñez: 6 a 11 años</t>
  </si>
  <si>
    <t>Adolescencia: 12 a 17 años</t>
  </si>
  <si>
    <t>DERECHO</t>
  </si>
  <si>
    <t>Derecho al Pleno Desarrollo</t>
  </si>
  <si>
    <t>Derecho a la Participación</t>
  </si>
  <si>
    <t>Derecho a la Protección</t>
  </si>
  <si>
    <t>Derecho a la Supervivencia</t>
  </si>
  <si>
    <t>NIVEL DE GOBIERNO</t>
  </si>
  <si>
    <t>Gobierno Nacional</t>
  </si>
  <si>
    <t>Gobierno Regional</t>
  </si>
  <si>
    <t>Gobierno Local</t>
  </si>
  <si>
    <t>Resultado 1: Niñas niños y madres gestantes acceden a condiciones saludables y seguras de atención durante la gestación el parto y el periodo neonatal con respeto de su cultura priorizando zonas rurales y las comunidades nativas.</t>
  </si>
  <si>
    <t>Resultado 2: Niñas y niños menores de 5 años de edad alcanzan un estado adecuado de nutrición y salud.</t>
  </si>
  <si>
    <t>Resultado 3: Niñas y niños de 0 a 2 años de edad cuentan con cuidados atención integral y aprendizaje oportuno.</t>
  </si>
  <si>
    <t>Resultado 4: Niñas y niños de 3 a 5 años de edad acceden a Educación inicial de calidad oportuna intercultural inclusiva con cultura ambiental y libre de violencia.</t>
  </si>
  <si>
    <t>Resultado 5: Niñas y niños de 6 a 11 años de edad acceden y concluyen en la edad normativa una educación primaria de calidad intercultural inclusiva con cultura ambiental y libre de violencia.</t>
  </si>
  <si>
    <t>Resultado 6: Niñas niños y adolescentes se encuentran protegidos frente al trabajo infantil.</t>
  </si>
  <si>
    <t>Resultado 7: Las y los adolescentes acceden y concluyen en la edad normativa una educación secundaria de calidad intercultural inclusiva con cultura ambiental y libre de violencia.</t>
  </si>
  <si>
    <t>Resultado 8: Las y los adolescentes se encuentran protegidos frente al trabajo peligroso.</t>
  </si>
  <si>
    <t>Resultado 9: Las y los adolescentes postergan su maternidad y paternidad hasta alcanzar la edad adulta.</t>
  </si>
  <si>
    <t>Resultado 10: Las y los adolescentes disminuyen el consumo de drogas legales e ilegales.</t>
  </si>
  <si>
    <t>Resultado 11: Las y los adolescentes involucrados en conflictos con la ley penal disminuyen.</t>
  </si>
  <si>
    <t>Resultado 12: Se reducen la infección de VIH y SIDA en las y los adolescentes</t>
  </si>
  <si>
    <t>Resultado 13: Las y los adolescentes acceden a una atención de salud de calidad con pertinencia cultural.</t>
  </si>
  <si>
    <t>Resultado 14: Las y los adolescentes no son objeto de explotación sexual.</t>
  </si>
  <si>
    <t>Resultado 15: Niñas niños y adolescentes tienen asegurado el derecho al nombre y a la identidad de manera universal y oportuna.</t>
  </si>
  <si>
    <t>Resultado 16: Niñas niños y adolescentes con discapacidad acceden a servicios especializados de educación y salud.</t>
  </si>
  <si>
    <t>Resultado 17: Niñas niños y adolescentes están protegidos integralmente ante situaciones de trata (sexual laboral mendicidad).</t>
  </si>
  <si>
    <t>Resultado 18: Niñas niños y adolescentes participan en el ciclo de políticas públicas que les involucran o interesan.</t>
  </si>
  <si>
    <t>Resultado 19: Niñas niños y adolescentes  son menos vulnerables en situaciones de emergencia y desastre.</t>
  </si>
  <si>
    <t>Resultado 20: Se reduce el número de niñas niños y adolescentes  víctimas de violencia familiar y escolar.</t>
  </si>
  <si>
    <t>Resultado 21: Se reduce el número de niñas niños y adolescentes víctimas de violencia sexual.</t>
  </si>
  <si>
    <t>Resultado 22: Niñas niños y adolescentes  sin cuidados parentales se integran a una familia.</t>
  </si>
  <si>
    <t>Resultado 23: Niñas niños y adolescentes  no participan en conflictos internos.</t>
  </si>
  <si>
    <t>Resultado 24: Ninguna niña niño o adolescente fallecerá de Tuberculosis en el Perú.</t>
  </si>
  <si>
    <t>Resultado 25: Todas las niñas niños y adolescentes cuentan con un seguro de salud.</t>
  </si>
  <si>
    <t>FUNCION</t>
  </si>
  <si>
    <t>DES_FUNCION</t>
  </si>
  <si>
    <t>PLANEAMIENTO, GESTION Y RESERVA DE CONTINGENCIA</t>
  </si>
  <si>
    <t>CATEGORIA</t>
  </si>
  <si>
    <t>CAT_PPTAL</t>
  </si>
  <si>
    <t>PROGRAMA_PPTO</t>
  </si>
  <si>
    <t>DES_PROGRAMA_PPTO</t>
  </si>
  <si>
    <t>RECURSOS POR OPERACIONES OFICIALES DE CREDITO</t>
  </si>
  <si>
    <t>CICLO</t>
  </si>
  <si>
    <t>DES_NIVEL_GOB</t>
  </si>
  <si>
    <t>GOBIERNOS REGIONALES</t>
  </si>
  <si>
    <t>DES_DEPARTAMENTO</t>
  </si>
  <si>
    <t>META</t>
  </si>
  <si>
    <t>10</t>
  </si>
  <si>
    <t>12</t>
  </si>
  <si>
    <t>15</t>
  </si>
  <si>
    <t>16</t>
  </si>
  <si>
    <t>17</t>
  </si>
  <si>
    <t>18</t>
  </si>
  <si>
    <t>19</t>
  </si>
  <si>
    <t>20</t>
  </si>
  <si>
    <t>21</t>
  </si>
  <si>
    <t>22</t>
  </si>
  <si>
    <t>Gasto en niñas niños y adolescentes por objetivo prioritario y lineamiento de la PNMNNA</t>
  </si>
  <si>
    <t>OBJETIVO PRIORITARIO Y LINEAMIENTO</t>
  </si>
  <si>
    <t>Total PNMNNA</t>
  </si>
  <si>
    <t>OP1: Mejorar las condiciones de vida saludables de las niñas, niños y adolescentes.</t>
  </si>
  <si>
    <t>OP2: Fortalecer el desarrollo de la autonomía de las niñas, niños y adolescentes.</t>
  </si>
  <si>
    <t>OP3: Disminuir el riego de desprotección de las niñas, niños y adolescentes.</t>
  </si>
  <si>
    <t>OP4: Fortalecer la participación de las niñas, niños y adolescentes en los distintos espacios de decisión de su vida diaria.</t>
  </si>
  <si>
    <t>OP5: Optimizar la gobernanza vinculado al ejercicio de derechos las niñas, niños y adolescentes.</t>
  </si>
  <si>
    <t>L1. Garantizar la atención y tratamiento integral en salud, por curso de vida, para las gestantes, niñas, niños y adolescentes y sus familias, con énfasis en disminuir el embarazo en adolescentes.</t>
  </si>
  <si>
    <t>L2. Garantizar las condiciones de habitabilidad y adecuación del hogar y el acceso a agua y saneamiento de los hogares.</t>
  </si>
  <si>
    <t>L3. Garantizar la atención y tratamiento de la salud mental de las niñas, niños y adolescentes.</t>
  </si>
  <si>
    <t>L4. Propiciar el desarrollo de saberes, conocimientos y prácticas de autocuidado de la salud física, emocional y mental.</t>
  </si>
  <si>
    <t>L1. Incentivar el aprendizaje de habilidades cognitivas y socioemocionales en la primera infancia (0-5 años).</t>
  </si>
  <si>
    <t>L2. Incrementar el acceso y conclusión oportuna de las niñas, niños y adolescentes en una educación básica de calidad con pertinencia cultural, que garanticen el nivel satisfactorio en sus logros de aprendizaje.</t>
  </si>
  <si>
    <t>L3. Implementar mecanismos para la reinserción de las/os estudiantes, en el que se desarrolle sus competencias en la atención educativa de estudiantes con extra edad y atraso escolar.</t>
  </si>
  <si>
    <t>L4. Fortalecer las conductas y actitudes positivas para la valoración de su identidad y el establecimiento de relaciones saludables hacia una reducción de las conductas de riesgo conducentes al consumo de drogas en las niñas, niños y adolescentes.</t>
  </si>
  <si>
    <t>L5. Incrementar la práctica regular de la actividad física, recreación, deporte, juego y prácticas que promuevan la diversidad cultural, para una vida activa y saludable de las niñas, niños y adolescentes.</t>
  </si>
  <si>
    <t>L6. Desarrollar estrategias para asegurar el tránsito entre niveles, modalidades y formas de atención de la educación básica, y de esta a la técnico-productiva o superior tecnológica o artística o pedagógica o universitaria, que permitan el desarrollo de competencias teniendo como base la autonomía, el ejercicio ciudadano y la inserción laboral de las y de los adolescentes.</t>
  </si>
  <si>
    <t>L1. Mejorar las competencias parentales, fortaleciendo pautas de crianza positiva con enfoques de ciclo de vida, género, perspectiva de discapacidad e interculturalidad en las madres, padres y cuidadores.</t>
  </si>
  <si>
    <t>L2. Mejorar la capacidad de identificación, prevención y denuncia de las diferentes formas de violencia, en las niñas, niños y adolescentes.</t>
  </si>
  <si>
    <t>L3. Incrementar el conocimiento de la sexualidad orientados a prevenir la violencia sexual, en las niñas, niños y adolescentes.</t>
  </si>
  <si>
    <t>L4. Incrementar el acceso oportuno a servicios orientados a la atención, recuperación y reintegración de niñas, niños y adolescentes víctimas de violencia, trata y explotación sexual.</t>
  </si>
  <si>
    <t>L5. Incrementar el acceso a intervenciones orientadas a la erradicación del trabajo infantil y protección del adolescente que trabaja.</t>
  </si>
  <si>
    <t>L6. Incrementar la adopción de actitudes y prácticas de reconocimiento y valoración de la diversidad a fin de prevenir todo tipo de discriminación hacia las niñas, niños y adolescentes, en la ciudadanía.</t>
  </si>
  <si>
    <t>L7. Incrementar el acceso oportuno a servicios orientados a la prevención y atención del riesgo y desprotección familiar de niñas, niños y adolescentes.</t>
  </si>
  <si>
    <t>L1. Incrementar el acceso a espacios seguros y de socialización que permitan la promoción de la diversidad cultural, política y artística de las niñas, niños y adolescentes.</t>
  </si>
  <si>
    <t>L2. Mejorar el acceso y uso de tecnologías de información y comunicación de las niñas, niños y adolescentes.</t>
  </si>
  <si>
    <t>L3. Desarrollar capacidades que permitan la participación en la toma de decisiones en el entorno familiar y comunitario de las niñas, niños y adolescentes.</t>
  </si>
  <si>
    <t>L1. Fortalecer la articulación intergubernamental para garantizar el ejercicio de derechos de las niñas, niños y adolescentes, en los tres niveles de gobierno.</t>
  </si>
  <si>
    <t>L2. Desarrollar las capacidades y competencias para fortalecer el seguimiento, la evaluación y la mejora continua de las intervenciones dirigidas a las niñas, niños y adolescentes en las entidades de los tres niveles de gobierno.</t>
  </si>
  <si>
    <t>-</t>
  </si>
  <si>
    <t>REGIONAL</t>
  </si>
  <si>
    <t>lin</t>
  </si>
  <si>
    <t xml:space="preserve">L1. Fortalecer la articulación intergubernamental para garantizar el ejercicio de derechos de las niñas, niños y adolescentes, en los tres niveles de gobierno._x000D_
</t>
  </si>
  <si>
    <t xml:space="preserve">L1. Garantizar la atención y tratamiento integral en salud, por curso de vida, para las gestantes, niñas, niños y adolescentes y sus familias, con énfasis en disminuir el embarazo en adolescentes._x000D_
</t>
  </si>
  <si>
    <t xml:space="preserve">L1. Incentivar el aprendizaje de habilidades cognitivas y socioemocionales en la primera infancia (0-5 años)._x000D_
</t>
  </si>
  <si>
    <t xml:space="preserve">L1. Incrementar el acceso a espacios seguros y de socialización que permitan la promoción de la diversidad cultural, política y artística de las niñas, niños y adolescentes._x000D_
</t>
  </si>
  <si>
    <t xml:space="preserve">L1. Mejorar las competencias parentales, fortaleciendo pautas de crianza positiva con enfoques de ciclo de vida, género, perspectiva de discapacidad e interculturalidad en las madres, padres y cuidadores._x000D_
</t>
  </si>
  <si>
    <t xml:space="preserve">L2. Desarrollar las capacidades y competencias para fortalecer el seguimiento, la evaluación y la mejora continua de las intervenciones dirigidas a las niñas, niños y adolescentes en las entidades de los tres niveles de gobierno._x000D_
</t>
  </si>
  <si>
    <t xml:space="preserve">L2. Incrementar el acceso y conclusión oportuna de las niñas, niños y adolescentes en una educación básica de calidad con pertinencia cultural, que garanticen el nivel satisfactorio en sus logros de aprendizaje._x000D_
</t>
  </si>
  <si>
    <t xml:space="preserve">L2. Mejorar el acceso y uso de tecnologías de información y comunicación de las niñas, niños y adolescentes._x000D_
</t>
  </si>
  <si>
    <t xml:space="preserve">L2. Mejorar la capacidad de identificación, prevención y denuncia de las diferentes formas de violencia, en las niñas, niños y adolescentes._x000D_
</t>
  </si>
  <si>
    <t xml:space="preserve">L3. Desarrollar capacidades que permitan la participación en la toma de decisiones en el entorno familiar y comunitario de las niñas, niños y adolescentes._x000D_
</t>
  </si>
  <si>
    <t xml:space="preserve">L3. Garantizar la atención y tratamiento de la salud mental de las niñas, niños y adolescentes._x000D_
</t>
  </si>
  <si>
    <t xml:space="preserve">L3. Implementar mecanismos para la reinserción de las/os estudiantes, en el que se desarrolle sus competencias en la atención educativa de estudiantes con extra edad y atraso escolar._x000D_
</t>
  </si>
  <si>
    <t xml:space="preserve">L3. Incrementar el conocimiento de la sexualidad orientados a prevenir la violencia sexual, en las niñas, niños y adolescentes._x000D_
</t>
  </si>
  <si>
    <t xml:space="preserve">L4. Fortalecer las conductas y actitudes positivas para la valoración de su identidad y el establecimiento de relaciones saludables hacia una reducción de las conductas de riesgo conducentes al consumo de drogas en las niñas, niños y adolescentes._x000D_
</t>
  </si>
  <si>
    <t xml:space="preserve">L4. Incrementar el acceso oportuno a servicios orientados a la atención, recuperación y reintegración de niñas, niños y adolescentes víctimas de violencia, trata y explotación sexual._x000D_
</t>
  </si>
  <si>
    <t xml:space="preserve">L4. Propiciar el desarrollo de saberes, conocimientos y prácticas de autocuidado de la salud física, emocional y mental._x000D_
</t>
  </si>
  <si>
    <t xml:space="preserve">L5. Incrementar el acceso a intervenciones orientadas a la erradicación del trabajo infantil y protección del adolescente que trabaja._x000D_
</t>
  </si>
  <si>
    <t xml:space="preserve">L5. Incrementar la práctica regular de la actividad física, recreación, deporte, juego y prácticas que promuevan la diversidad cultural, para una vida activa y saludable de las niñas, niños y adolescentes._x000D_
</t>
  </si>
  <si>
    <t xml:space="preserve">L6. Desarrollar estrategias para asegurar el tránsito entre niveles, modalidades y formas de atención de la educación básica, y de esta a la técnico-productiva o superior tecnológica o artística o pedagógica o universitaria, que permitan el desarrollo de competencias teniendo como base la autonomía, el ejercicio ciudadano y la inserción laboral de las y de los adolescentes._x000D_
</t>
  </si>
  <si>
    <t xml:space="preserve">L6. Incrementar la adopción de actitudes y prácticas de reconocimiento y valoración de la diversidad a fin de prevenir todo tipo de discriminación hacia las niñas, niños y adolescentes, en la ciudadanía._x000D_
</t>
  </si>
  <si>
    <t xml:space="preserve">L7. Incrementar el acceso oportuno a servicios orientados a la prevención y atención del riesgo y desprotección familiar de niñas, niños y adolescentes._x000D_
</t>
  </si>
  <si>
    <t>dato</t>
  </si>
  <si>
    <t>1</t>
  </si>
  <si>
    <t>11</t>
  </si>
  <si>
    <t>13</t>
  </si>
  <si>
    <t>14</t>
  </si>
  <si>
    <t>2</t>
  </si>
  <si>
    <t>3</t>
  </si>
  <si>
    <t>4</t>
  </si>
  <si>
    <t>5</t>
  </si>
  <si>
    <t>6</t>
  </si>
  <si>
    <t>7</t>
  </si>
  <si>
    <t>8</t>
  </si>
  <si>
    <t>9</t>
  </si>
  <si>
    <t>0001-PROGRAMA ARTICULADO NUTRICIONAL</t>
  </si>
  <si>
    <t>0002-SALUD MATERNO NEONATAL</t>
  </si>
  <si>
    <t>0016-TBC-VIH/SIDA</t>
  </si>
  <si>
    <t>0017-ENFERMEDADES METAXENICAS Y ZOONOSIS</t>
  </si>
  <si>
    <t>0018-ENFERMEDADES NO TRANSMISIBLES</t>
  </si>
  <si>
    <t>0024-PREVENCION Y CONTROL DEL CANCER</t>
  </si>
  <si>
    <t>0046-ACCESO Y USO DE LA ELECTRIFICACION RURAL</t>
  </si>
  <si>
    <t>0047-ACCESO Y USO ADECUADO DE LOS SERVICIOS PUBLICOS DE TELECOMUNICACIONES E INFORMACION ASOCIADOS</t>
  </si>
  <si>
    <t>0048-PREVENCION Y ATENCION DE INCENDIOS, EMERGENCIAS MEDICAS, RESCATES Y OTROS</t>
  </si>
  <si>
    <t>0049-PROGRAMA NACIONAL DE APOYO DIRECTO A LOS MAS POBRES</t>
  </si>
  <si>
    <t>0051-PREVENCION Y TRATAMIENTO DEL CONSUMO DE DROGAS</t>
  </si>
  <si>
    <t>0058-ACCESO DE LA POBLACION A LA PROPIEDAD PREDIAL FORMALIZADA</t>
  </si>
  <si>
    <t>0066-FORMACION UNIVERSITARIA DE PREGRADO</t>
  </si>
  <si>
    <t>0067-CELERIDAD EN LOS PROCESOS JUDICIALES DE FAMILIA</t>
  </si>
  <si>
    <t>0068-REDUCCION DE VULNERABILIDAD Y ATENCION DE EMERGENCIAS POR DESASTRES</t>
  </si>
  <si>
    <t>0072-PROGRAMA DE DESARROLLO ALTERNATIVO INTEGRAL Y SOSTENIBLE - PIRDAIS</t>
  </si>
  <si>
    <t>0073-PROGRAMA PARA LA GENERACION DEL EMPLEO SOCIAL INCLUSIVO - TRABAJA PERU</t>
  </si>
  <si>
    <t>0079-ACCESO DE LA POBLACION A LA IDENTIDAD</t>
  </si>
  <si>
    <t>0080-LUCHA CONTRA LA VIOLENCIA FAMILIAR</t>
  </si>
  <si>
    <t>0082-PROGRAMA NACIONAL DE SANEAMIENTO URBANO</t>
  </si>
  <si>
    <t>0083-PROGRAMA NACIONAL DE SANEAMIENTO RURAL</t>
  </si>
  <si>
    <t>0090-LOGROS DE APRENDIZAJE DE ESTUDIANTES DE LA EDUCACION BASICA REGULAR</t>
  </si>
  <si>
    <t>91-INCREMENTO EN EL ACCESO DE LA POBLACIÓN DE 3 A 16 AÑOS A LOS SERVICIOS EDUCATIVOS PÚBLICOS DE LA EDUCACIÓN BÁSICA REGULAR</t>
  </si>
  <si>
    <t>0098-CUNA MAS</t>
  </si>
  <si>
    <t>0101-INCREMENTO DE LA PRACTICA DE ACTIVIDADES FISICAS, DEPORTIVAS Y RECREATIVAS EN LA POBLACION PERUANA</t>
  </si>
  <si>
    <t>0104-REDUCCION DE LA MORTALIDAD POR EMERGENCIAS Y URGENCIAS MEDICAS</t>
  </si>
  <si>
    <t>0106-INCLUSION DE NIÑOS, NIÑAS Y JOVENES CON DISCAPACIDAD EN LA EDUCACION BASICA Y TECNICO PRODUCTIVA</t>
  </si>
  <si>
    <t>0107-MEJORA DE  LA FORMACION EN CARRERAS DOCENTES EN INSTITUTOS DE EDUCACION SUPERIOR NO UNIVERSITARIA</t>
  </si>
  <si>
    <t>0111-APOYO AL HABITAT RURAL</t>
  </si>
  <si>
    <t>0115-PROGRAMA NACIONAL DE ALIMENTACION ESCOLAR</t>
  </si>
  <si>
    <t>0117-ATENCION OPORTUNA DE NIÑAS, NIÑOS Y ADOLESCENTES EN PRESUNTO ESTADO DE ABANDONO</t>
  </si>
  <si>
    <t>0122-ACCESO Y PERMANENCIA DE POBLACION CON ALTO RENDIMIENTO ACADEMICO A UNA EDUCACION SUPERIOR DE CALIDAD</t>
  </si>
  <si>
    <t>0127-MEJORA DE LA COMPETITIVIDAD DE LOS DESTINOS TURISTICOS</t>
  </si>
  <si>
    <t>0129-PREVENCION Y MANEJO DE CONDICIONES SECUNDARIAS DE SALUD EN PERSONAS CON DISCAPACIDAD</t>
  </si>
  <si>
    <t>0131-CONTROL Y PREVENCION EN SALUD MENTAL</t>
  </si>
  <si>
    <t>0135-MEJORA DE LAS CAPACIDADES MILITARES PARA LA DEFENSA Y EL DESARROLLO NACIONAL</t>
  </si>
  <si>
    <t>0137-DESARROLLO DE LA CIENCIA, TECNOLOGIA E INNOVACION TECNOLOGICA</t>
  </si>
  <si>
    <t>0138-REDUCCION DEL COSTO, TIEMPO E INSEGURIDAD EN EL SISTEMA DE TRANSPORTE</t>
  </si>
  <si>
    <t>0150-INCREMENTO EN EL ACCESO DE LA POBLACION A LOS SERVICIOS EDUCATIVOS PUBLICOS DE LA EDUCACION BASICA</t>
  </si>
  <si>
    <t>RESULTADOS PNAIA</t>
  </si>
  <si>
    <t>Objetivo 1: Garantizar el crecimiento y desarrollo integral de niñas y niños de 0 a 5 años de edad.</t>
  </si>
  <si>
    <t>Objetivo 2: Garantizar la continuación del crecimiento y desarrollo integral de niñas y niños de 6 a 11 años de edad</t>
  </si>
  <si>
    <t>Objetivo 3: Consolidar el crecimiento y desarrollo integral de las y los adolescentes de 12 a 17 años de edad.</t>
  </si>
  <si>
    <t xml:space="preserve">Objetivo 4: Garantizar la protección de niñas niños y adolescentes de 0 a 17 años de edad. </t>
  </si>
  <si>
    <t>Total PNAIA</t>
  </si>
  <si>
    <t>Deuda</t>
  </si>
  <si>
    <t>Reserva de contingencia</t>
  </si>
  <si>
    <t>Pensiones</t>
  </si>
  <si>
    <t>Gasto público total</t>
  </si>
  <si>
    <t>DISMINUCION DE LA INCIDENCIA DE LOS CONFLICTOS, PROTESTAS Y MOVILIZACIONES SOCIALES VIOLENTAS QUE ALTERAN EL ORDEN PUBLICO</t>
  </si>
  <si>
    <t>AMAZONAS</t>
  </si>
  <si>
    <t>ANCASH</t>
  </si>
  <si>
    <t>APURIMAC</t>
  </si>
  <si>
    <t>AREQUIPA</t>
  </si>
  <si>
    <t>AYACUCHO</t>
  </si>
  <si>
    <t>CAJAMARCA</t>
  </si>
  <si>
    <t>CUSCO</t>
  </si>
  <si>
    <t>HUANCAVELICA</t>
  </si>
  <si>
    <t>HUANUCO</t>
  </si>
  <si>
    <t>ICA</t>
  </si>
  <si>
    <t>JUNIN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</si>
  <si>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</si>
  <si>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</si>
  <si>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</si>
  <si>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</si>
  <si>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</si>
  <si>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</si>
  <si>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</si>
  <si>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</si>
  <si>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PUNO</t>
  </si>
  <si>
    <t>SAN MARTIN</t>
  </si>
  <si>
    <t>TACNA</t>
  </si>
  <si>
    <t>TUMBES</t>
  </si>
  <si>
    <t>UCAYALI</t>
  </si>
  <si>
    <t>03</t>
  </si>
  <si>
    <t>05</t>
  </si>
  <si>
    <t>ORDEN PUBLICO Y SEGURIDAD</t>
  </si>
  <si>
    <t>06</t>
  </si>
  <si>
    <t>JUSTICIA</t>
  </si>
  <si>
    <t>07</t>
  </si>
  <si>
    <t>TRABAJO</t>
  </si>
  <si>
    <t>AGROPECUARIA</t>
  </si>
  <si>
    <t>ENERGIA</t>
  </si>
  <si>
    <t>TRANSPORTE</t>
  </si>
  <si>
    <t>COMUNICACIONES</t>
  </si>
  <si>
    <t>AMBIENTE</t>
  </si>
  <si>
    <t>SANEAMIENTO</t>
  </si>
  <si>
    <t>VIVIENDA Y DESARROLLO URBANO</t>
  </si>
  <si>
    <t>SALUD</t>
  </si>
  <si>
    <t>CULTURA Y DEPORTE</t>
  </si>
  <si>
    <t>EDUCACION</t>
  </si>
  <si>
    <t>23</t>
  </si>
  <si>
    <t>PROTECCION SOCIAL</t>
  </si>
  <si>
    <t>0002</t>
  </si>
  <si>
    <t>SALUD MATERNO NEONATAL</t>
  </si>
  <si>
    <t>0016</t>
  </si>
  <si>
    <t>TBC-VIH/SIDA</t>
  </si>
  <si>
    <t>0017</t>
  </si>
  <si>
    <t>ENFERMEDADES METAXENICAS Y ZOONOSIS</t>
  </si>
  <si>
    <t>0018</t>
  </si>
  <si>
    <t>ENFERMEDADES NO TRANSMISIBLES</t>
  </si>
  <si>
    <t>0024</t>
  </si>
  <si>
    <t>PREVENCION Y CONTROL DEL CANCER</t>
  </si>
  <si>
    <t>0030</t>
  </si>
  <si>
    <t>REDUCCION DE DELITOS Y FALTAS QUE AFECTAN LA SEGURIDAD CIUDADANA</t>
  </si>
  <si>
    <t>0031</t>
  </si>
  <si>
    <t>REDUCCION DEL TRAFICO ILICITO DE DROGAS</t>
  </si>
  <si>
    <t>0032</t>
  </si>
  <si>
    <t>LUCHA CONTRA EL TERRORISMO</t>
  </si>
  <si>
    <t>0036</t>
  </si>
  <si>
    <t>GESTION INTEGRAL DE RESIDUOS SOLIDOS</t>
  </si>
  <si>
    <t>0039</t>
  </si>
  <si>
    <t>MEJORA DE LA SANIDAD ANIMAL</t>
  </si>
  <si>
    <t>0040</t>
  </si>
  <si>
    <t>MEJORA Y MANTENIMIENTO DE LA SANIDAD VEGETAL</t>
  </si>
  <si>
    <t>0041</t>
  </si>
  <si>
    <t>MEJORA DE LA INOCUIDAD AGROALIMENTARIA</t>
  </si>
  <si>
    <t>0042</t>
  </si>
  <si>
    <t>APROVECHAMIENTO DE LOS RECURSOS HIDRICOS PARA USO AGRARIO</t>
  </si>
  <si>
    <t>0046</t>
  </si>
  <si>
    <t>ACCESO Y USO DE LA ELECTRIFICACION RURAL</t>
  </si>
  <si>
    <t>0047</t>
  </si>
  <si>
    <t>ACCESO Y USO ADECUADO DE LOS SERVICIOS PUBLICOS DE TELECOMUNICACIONES E INFORMACION ASOCIADOS</t>
  </si>
  <si>
    <t>0048</t>
  </si>
  <si>
    <t>PREVENCION Y ATENCION DE INCENDIOS, EMERGENCIAS MEDICAS, RESCATES Y OTROS</t>
  </si>
  <si>
    <t>0049</t>
  </si>
  <si>
    <t>PROGRAMA NACIONAL DE APOYO DIRECTO A LOS MAS POBRES</t>
  </si>
  <si>
    <t>0051</t>
  </si>
  <si>
    <t>PREVENCION Y TRATAMIENTO DEL CONSUMO DE DROGAS</t>
  </si>
  <si>
    <t>0057</t>
  </si>
  <si>
    <t>CONSERVACION DE LA DIVERSIDAD BIOLOGICA Y APROVECHAMIENTO SOSTENIBLE DE LOS RECURSOS NATURALES EN AREA NATURAL PROTEGIDA</t>
  </si>
  <si>
    <t>0058</t>
  </si>
  <si>
    <t>ACCESO DE LA POBLACION A LA PROPIEDAD PREDIAL FORMALIZADA</t>
  </si>
  <si>
    <t>0066</t>
  </si>
  <si>
    <t>FORMACION UNIVERSITARIA DE PREGRADO</t>
  </si>
  <si>
    <t>0067</t>
  </si>
  <si>
    <t>CELERIDAD EN LOS PROCESOS JUDICIALES DE FAMILIA</t>
  </si>
  <si>
    <t>0068</t>
  </si>
  <si>
    <t>REDUCCION DE VULNERABILIDAD Y ATENCION DE EMERGENCIAS POR DESASTRES</t>
  </si>
  <si>
    <t>0072</t>
  </si>
  <si>
    <t>PROGRAMA DE DESARROLLO ALTERNATIVO INTEGRAL Y SOSTENIBLE - PIRDAIS</t>
  </si>
  <si>
    <t>0073</t>
  </si>
  <si>
    <t>PROGRAMA PARA LA GENERACION DEL EMPLEO SOCIAL INCLUSIVO - TRABAJA PERU</t>
  </si>
  <si>
    <t>0074</t>
  </si>
  <si>
    <t>GESTION INTEGRADA Y EFECTIVA DEL CONTROL DE OFERTA DE DROGAS EN EL PERU</t>
  </si>
  <si>
    <t>0079</t>
  </si>
  <si>
    <t>ACCESO DE LA POBLACION A LA IDENTIDAD</t>
  </si>
  <si>
    <t>0082</t>
  </si>
  <si>
    <t>PROGRAMA NACIONAL DE SANEAMIENTO URBANO</t>
  </si>
  <si>
    <t>0083</t>
  </si>
  <si>
    <t>PROGRAMA NACIONAL DE SANEAMIENTO RURAL</t>
  </si>
  <si>
    <t>0086</t>
  </si>
  <si>
    <t>MEJORA DE LOS SERVICIOS DEL SISTEMA DE JUSTICIA PENAL</t>
  </si>
  <si>
    <t>0089</t>
  </si>
  <si>
    <t xml:space="preserve">REDUCCION DE LA DEGRADACION DE LOS SUELOS AGRARIOS </t>
  </si>
  <si>
    <t>0090</t>
  </si>
  <si>
    <t>LOGROS DE APRENDIZAJE DE ESTUDIANTES DE LA EDUCACION BASICA REGULAR</t>
  </si>
  <si>
    <t>0096</t>
  </si>
  <si>
    <t>GESTION DE LA CALIDAD DEL AIRE</t>
  </si>
  <si>
    <t>0097</t>
  </si>
  <si>
    <t>PROGRAMA NACIONAL DE ASISTENCIA SOLIDARIA PENSION 65</t>
  </si>
  <si>
    <t>0099</t>
  </si>
  <si>
    <t>CELERIDAD DE LOS PROCESOS JUDICIALES LABORALES</t>
  </si>
  <si>
    <t>0101</t>
  </si>
  <si>
    <t>INCREMENTO DE LA PRACTICA DE ACTIVIDADES FISICAS, DEPORTIVAS Y RECREATIVAS EN LA POBLACION PERUANA</t>
  </si>
  <si>
    <t>0103</t>
  </si>
  <si>
    <t>FORTALECIMIENTO DE LAS CONDICIONES LABORALES</t>
  </si>
  <si>
    <t>0104</t>
  </si>
  <si>
    <t>REDUCCION DE LA MORTALIDAD POR EMERGENCIAS Y URGENCIAS MEDICAS</t>
  </si>
  <si>
    <t>0106</t>
  </si>
  <si>
    <t>INCLUSION DE NIÑOS, NIÑAS Y JOVENES CON DISCAPACIDAD EN LA EDUCACION BASICA Y TECNICO PRODUCTIVA</t>
  </si>
  <si>
    <t>0107</t>
  </si>
  <si>
    <t>MEJORA DE  LA FORMACION EN CARRERAS DOCENTES EN INSTITUTOS DE EDUCACION SUPERIOR NO UNIVERSITARIA</t>
  </si>
  <si>
    <t>0109</t>
  </si>
  <si>
    <t>NUESTRAS CIUDADES</t>
  </si>
  <si>
    <t>0110</t>
  </si>
  <si>
    <t>FISCALIZACION ADUANERA</t>
  </si>
  <si>
    <t>0111</t>
  </si>
  <si>
    <t>APOYO AL HABITAT RURAL</t>
  </si>
  <si>
    <t>0113</t>
  </si>
  <si>
    <t>SERVICIOS REGISTRALES ACCESIBLES Y OPORTUNOS CON COBERTURA UNIVERSAL</t>
  </si>
  <si>
    <t>0114</t>
  </si>
  <si>
    <t>PROTECCION AL CONSUMIDOR</t>
  </si>
  <si>
    <t>0115</t>
  </si>
  <si>
    <t>PROGRAMA NACIONAL DE ALIMENTACION ESCOLAR</t>
  </si>
  <si>
    <t>0116</t>
  </si>
  <si>
    <t>MEJORAMIENTO DE LA EMPLEABILIDAD E INSERCION LABORAL-PROEMPLEO</t>
  </si>
  <si>
    <t>0117</t>
  </si>
  <si>
    <t>ATENCION OPORTUNA DE NIÑAS, NIÑOS Y ADOLESCENTES EN PRESUNTO ESTADO DE ABANDONO</t>
  </si>
  <si>
    <t>0118</t>
  </si>
  <si>
    <t>ACCESO DE HOGARES RURALES CON ECONOMIAS DE SUBSISTENCIA A MERCADOS LOCALES - HAKU WIÑAY</t>
  </si>
  <si>
    <t>0119</t>
  </si>
  <si>
    <t>CELERIDAD EN LOS PROCESOS JUDICIALES CIVIL-COMERCIAL</t>
  </si>
  <si>
    <t>0121</t>
  </si>
  <si>
    <t>MEJORA DE LA ARTICULACION DE PEQUEÑOS PRODUCTORES AL MERCADO</t>
  </si>
  <si>
    <t>0122</t>
  </si>
  <si>
    <t>ACCESO Y PERMANENCIA DE POBLACION CON ALTO RENDIMIENTO ACADEMICO A UNA EDUCACION SUPERIOR DE CALIDAD</t>
  </si>
  <si>
    <t>0123</t>
  </si>
  <si>
    <t>MEJORA DE LAS COMPETENCIAS DE LA POBLACION PENITENCIARIA PARA SU REINSERCION SOCIAL POSITIVA</t>
  </si>
  <si>
    <t>0124</t>
  </si>
  <si>
    <t>MEJORA DE LA PROVISIÓN DE LOS SERVICIOS DE TELECOMUNICACIONES</t>
  </si>
  <si>
    <t>0125</t>
  </si>
  <si>
    <t>MEJORA DE LA EFICIENCIA DE LOS PROCESOS ELECTORALES E INCREMENTO DE LA PARTICIPACION POLITICA DE LA CIUDADANIA</t>
  </si>
  <si>
    <t>0127</t>
  </si>
  <si>
    <t>MEJORA DE LA COMPETITIVIDAD DE LOS DESTINOS TURISTICOS</t>
  </si>
  <si>
    <t>0128</t>
  </si>
  <si>
    <t>REDUCCION DE LA MINERIA ILEGAL</t>
  </si>
  <si>
    <t>0129</t>
  </si>
  <si>
    <t>PREVENCION Y MANEJO DE CONDICIONES SECUNDARIAS DE SALUD EN PERSONAS CON DISCAPACIDAD</t>
  </si>
  <si>
    <t>0130</t>
  </si>
  <si>
    <t>COMPETITIVIDAD Y APROVECHAMIENTO SOSTENIBLE DE LOS RECURSOS FORESTALES Y DE LA FAUNA SILVESTRE</t>
  </si>
  <si>
    <t>0131</t>
  </si>
  <si>
    <t>CONTROL Y PREVENCION EN SALUD MENTAL</t>
  </si>
  <si>
    <t>0132</t>
  </si>
  <si>
    <t>PUESTA EN VALOR Y USO SOCIAL DEL PATRIMONIO CULTURAL</t>
  </si>
  <si>
    <t>0134</t>
  </si>
  <si>
    <t>PROMOCION DE LA INVERSION PRIVADA</t>
  </si>
  <si>
    <t>0135</t>
  </si>
  <si>
    <t>MEJORA DE LAS CAPACIDADES MILITARES PARA LA DEFENSA Y EL DESARROLLO NACIONAL</t>
  </si>
  <si>
    <t>0137</t>
  </si>
  <si>
    <t>DESARROLLO DE LA CIENCIA, TECNOLOGIA E INNOVACION TECNOLOGICA</t>
  </si>
  <si>
    <t>0138</t>
  </si>
  <si>
    <t>REDUCCION DEL COSTO, TIEMPO E INSEGURIDAD EN EL SISTEMA DE TRANSPORTE</t>
  </si>
  <si>
    <t>0139</t>
  </si>
  <si>
    <t>0140</t>
  </si>
  <si>
    <t>DESARROLLO Y PROMOCION DE LAS ARTES E INDUSTRIAS CULTURALES</t>
  </si>
  <si>
    <t>0141</t>
  </si>
  <si>
    <t>PROTECCION DE LA PROPIEDAD INTELECTUAL</t>
  </si>
  <si>
    <t>0142</t>
  </si>
  <si>
    <t>ACCESO DE PERSONAS ADULTAS MAYORES A SERVICIOS ESPECIALIZADOS</t>
  </si>
  <si>
    <t>0143</t>
  </si>
  <si>
    <t>CELERIDAD, PREDICTIBILIDAD Y ACCCESO DE LOS PROCESOS JUDICIALES TRIBUTARIOS, ADUANEROS Y DE TEMAS DE MERCADO</t>
  </si>
  <si>
    <t>0144</t>
  </si>
  <si>
    <t>CONSERVACION Y USO SOSTENIBLE DE ECOSISTEMAS PARA LA PROVISION DE SERVICIOS ECOSISTEMICOS</t>
  </si>
  <si>
    <t>0145</t>
  </si>
  <si>
    <t>MEJORA DE LA CALIDAD DEL SERVICIO ELECTRICO</t>
  </si>
  <si>
    <t>0146</t>
  </si>
  <si>
    <t>ACCESO DE LAS FAMILIAS A VIVIENDA Y ENTORNO URBANO ADECUADO</t>
  </si>
  <si>
    <t>0147</t>
  </si>
  <si>
    <t>FORTALECIMIENTO DE LA EDUCACION SUPERIOR TECNOLOGICA</t>
  </si>
  <si>
    <t>0148</t>
  </si>
  <si>
    <t>REDUCCION DEL TIEMPO, INSEGURIDAD Y COSTO AMBIENTAL EN EL TRANSPORTE URBANO</t>
  </si>
  <si>
    <t>0149</t>
  </si>
  <si>
    <t>MEJORA DEL DESEMPEÑO EN LAS CONTRATACIONES PUBLICAS</t>
  </si>
  <si>
    <t>0150</t>
  </si>
  <si>
    <t>INCREMENTO EN EL ACCESO DE LA POBLACION A LOS SERVICIOS EDUCATIVOS PUBLICOS DE LA EDUCACION BASICA</t>
  </si>
  <si>
    <t>1001</t>
  </si>
  <si>
    <t>PRODUCTOS ESPECIFICOS PARA DESARROLLO INFANTIL TEMPRANO</t>
  </si>
  <si>
    <t>1002</t>
  </si>
  <si>
    <t>PRODUCTOS ESPECIFICOS PARA REDUCCION DE LA VIOLENCIA CONTRA LA MUJER</t>
  </si>
  <si>
    <t>9002</t>
  </si>
  <si>
    <t>ASIGNACIONES PRESUPUESTARIAS QUE NO RESULTAN EN PRODUCTOS</t>
  </si>
  <si>
    <t>DONACIONES Y TRANSFERENCIAS</t>
  </si>
  <si>
    <t>RECURSOS DETERMINADOS</t>
  </si>
  <si>
    <t>RECURSOS DIRECTAMENTE RECAUDADOS</t>
  </si>
  <si>
    <t>RECURSOS ORDINARIOS</t>
  </si>
  <si>
    <t>GOBIERNO NACIONAL</t>
  </si>
  <si>
    <t>GOBIERNOS LOCALES</t>
  </si>
  <si>
    <t>DEPARTAMENTO</t>
  </si>
  <si>
    <t>PROVINCIA CONSTITUCIONAL DEL CALLAO</t>
  </si>
  <si>
    <t>GASTO CORRIENTE</t>
  </si>
  <si>
    <t>GASTO DE CAPITAL</t>
  </si>
  <si>
    <t>0151</t>
  </si>
  <si>
    <t>REDUCCION DE LA CORRUPCION EN EL USO DE LOS RECURSOS PUBLICOS</t>
  </si>
  <si>
    <t>Gasto público total 2024</t>
  </si>
  <si>
    <t>Gasto en niñas niños y adolescentes por clase de gasto 2024</t>
  </si>
  <si>
    <t>Gasto en niñas niños y adolescentes por función 2024</t>
  </si>
  <si>
    <t>Gasto en niñas niños y adolescentes en la categoría de gasto 2024</t>
  </si>
  <si>
    <t>Gasto en niñas niños y adolescentes por programa presupuestal 2024</t>
  </si>
  <si>
    <t>Gasto en niñas niños y adolescentes por fuente de financiamiento 2024</t>
  </si>
  <si>
    <t>Gasto en niñas niños y adolescentes por tipo de transacción 2024</t>
  </si>
  <si>
    <t>Gasto en niñas niños y adolescentes por ciclo de vida 2024</t>
  </si>
  <si>
    <t>Gasto en niñas niños y adolescentes por derecho 2024</t>
  </si>
  <si>
    <t>Gasto en niñas niños y adolescentes por nivel de gobierno 2024</t>
  </si>
  <si>
    <t>Gasto en niñas niños y adolescentes por departamento 2024</t>
  </si>
  <si>
    <t>Gasto en niñas niños y adolescentes por gobierno regional 2024</t>
  </si>
  <si>
    <t>Gasto en niñas niños y adolescentes por resultados del PNAIA 2024</t>
  </si>
  <si>
    <t>objetivo2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</si>
</sst>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  <numFmt numFmtId="166" formatCode="_ * #,##0_ ;_ * \-#,##0_ ;_ * &quot;-&quot;??_ ;_ @_ "/>
    <numFmt numFmtId="167" formatCode="_ * #,##0.0_ ;_ * \-#,##0.0_ ;_ * &quot;-&quot;??_ ;_ @_ "/>
    <numFmt numFmtId="168" formatCode="0.0"/>
    <numFmt numFmtId="169" formatCode="0.0%"/>
    <numFmt numFmtId="170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rgb="FF000000"/>
      <name val="Arial"/>
      <family val="2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2" fillId="0" borderId="0" xfId="0" applyFont="1" applyAlignment="1">
      <alignment horizontal="center"/>
    </xf>
    <xf numFmtId="3" fontId="0" fillId="0" borderId="0" xfId="0" applyNumberFormat="1"/>
    <xf numFmtId="0" fontId="2" fillId="0" borderId="0" xfId="0" applyFont="1"/>
    <xf numFmtId="166" fontId="0" fillId="0" borderId="2" xfId="2" applyNumberFormat="1" applyFont="1" applyFill="1" applyBorder="1"/>
    <xf numFmtId="9" fontId="2" fillId="0" borderId="0" xfId="1" applyFont="1" applyFill="1" applyBorder="1" applyAlignment="1">
      <alignment horizontal="center"/>
    </xf>
    <xf numFmtId="166" fontId="0" fillId="0" borderId="0" xfId="2" applyNumberFormat="1" applyFont="1" applyFill="1"/>
    <xf numFmtId="9" fontId="0" fillId="0" borderId="0" xfId="1" applyFont="1" applyFill="1"/>
    <xf numFmtId="0" fontId="6" fillId="0" borderId="0" xfId="0" applyFont="1" applyAlignment="1">
      <alignment vertical="center"/>
    </xf>
    <xf numFmtId="0" fontId="0" fillId="0" borderId="2" xfId="0" applyBorder="1"/>
    <xf numFmtId="168" fontId="0" fillId="0" borderId="0" xfId="0" applyNumberFormat="1"/>
    <xf numFmtId="166" fontId="0" fillId="0" borderId="0" xfId="0" applyNumberFormat="1"/>
    <xf numFmtId="167" fontId="0" fillId="0" borderId="0" xfId="0" applyNumberFormat="1"/>
    <xf numFmtId="165" fontId="0" fillId="0" borderId="0" xfId="0" applyNumberFormat="1"/>
    <xf numFmtId="164" fontId="0" fillId="0" borderId="0" xfId="0" applyNumberFormat="1"/>
    <xf numFmtId="169" fontId="0" fillId="0" borderId="0" xfId="1" applyNumberFormat="1" applyFont="1" applyAlignment="1">
      <alignment horizontal="right"/>
    </xf>
    <xf numFmtId="169" fontId="0" fillId="0" borderId="0" xfId="1" applyNumberFormat="1" applyFont="1"/>
    <xf numFmtId="169" fontId="0" fillId="0" borderId="0" xfId="1" applyNumberFormat="1" applyFont="1" applyFill="1" applyAlignment="1">
      <alignment horizontal="right"/>
    </xf>
    <xf numFmtId="169" fontId="0" fillId="0" borderId="0" xfId="1" applyNumberFormat="1" applyFont="1" applyFill="1" applyBorder="1" applyAlignment="1">
      <alignment horizontal="right"/>
    </xf>
    <xf numFmtId="166" fontId="0" fillId="0" borderId="2" xfId="2" applyNumberFormat="1" applyFont="1" applyFill="1" applyBorder="1" applyAlignment="1">
      <alignment horizontal="right"/>
    </xf>
    <xf numFmtId="166" fontId="0" fillId="0" borderId="2" xfId="0" applyNumberFormat="1" applyBorder="1"/>
    <xf numFmtId="0" fontId="2" fillId="0" borderId="0" xfId="0" applyFont="1" applyAlignment="1">
      <alignment horizontal="left"/>
    </xf>
    <xf numFmtId="166" fontId="0" fillId="0" borderId="0" xfId="2" applyNumberFormat="1" applyFont="1" applyFill="1" applyBorder="1"/>
    <xf numFmtId="169" fontId="0" fillId="0" borderId="2" xfId="1" applyNumberFormat="1" applyFont="1" applyBorder="1" applyAlignment="1">
      <alignment horizontal="right"/>
    </xf>
    <xf numFmtId="169" fontId="4" fillId="0" borderId="0" xfId="1" applyNumberFormat="1" applyFont="1" applyAlignment="1">
      <alignment horizontal="right"/>
    </xf>
    <xf numFmtId="169" fontId="2" fillId="0" borderId="1" xfId="1" applyNumberFormat="1" applyFont="1" applyBorder="1" applyAlignment="1">
      <alignment horizontal="right"/>
    </xf>
    <xf numFmtId="169" fontId="2" fillId="0" borderId="0" xfId="1" applyNumberFormat="1" applyFont="1" applyAlignment="1">
      <alignment horizontal="right"/>
    </xf>
    <xf numFmtId="169" fontId="0" fillId="0" borderId="3" xfId="1" applyNumberFormat="1" applyFont="1" applyBorder="1" applyAlignment="1">
      <alignment horizontal="right"/>
    </xf>
    <xf numFmtId="170" fontId="0" fillId="0" borderId="0" xfId="3" applyNumberFormat="1" applyFont="1"/>
    <xf numFmtId="9" fontId="0" fillId="0" borderId="2" xfId="1" applyFont="1" applyBorder="1"/>
    <xf numFmtId="9" fontId="0" fillId="0" borderId="2" xfId="1" applyFont="1" applyBorder="1" applyAlignment="1">
      <alignment horizontal="right"/>
    </xf>
    <xf numFmtId="9" fontId="0" fillId="0" borderId="2" xfId="1" applyFont="1" applyFill="1" applyBorder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169" fontId="0" fillId="0" borderId="0" xfId="1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169" fontId="2" fillId="0" borderId="1" xfId="1" applyNumberFormat="1" applyFont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3" fontId="2" fillId="0" borderId="0" xfId="0" applyNumberFormat="1" applyFont="1" applyAlignment="1">
      <alignment vertical="center"/>
    </xf>
    <xf numFmtId="169" fontId="2" fillId="0" borderId="0" xfId="1" applyNumberFormat="1" applyFont="1" applyFill="1" applyAlignment="1">
      <alignment vertical="center"/>
    </xf>
    <xf numFmtId="169" fontId="2" fillId="0" borderId="0" xfId="1" applyNumberFormat="1" applyFont="1" applyFill="1" applyAlignment="1">
      <alignment horizontal="right" vertical="center"/>
    </xf>
    <xf numFmtId="0" fontId="0" fillId="0" borderId="0" xfId="0" applyAlignment="1">
      <alignment vertical="center" wrapText="1"/>
    </xf>
    <xf numFmtId="170" fontId="0" fillId="0" borderId="0" xfId="3" applyNumberFormat="1" applyFont="1" applyAlignment="1">
      <alignment vertical="center"/>
    </xf>
    <xf numFmtId="169" fontId="1" fillId="0" borderId="0" xfId="1" applyNumberFormat="1" applyFont="1" applyFill="1" applyAlignment="1">
      <alignment vertical="center"/>
    </xf>
    <xf numFmtId="169" fontId="1" fillId="0" borderId="0" xfId="1" applyNumberFormat="1" applyFont="1" applyFill="1" applyAlignment="1">
      <alignment horizontal="right" vertical="center"/>
    </xf>
    <xf numFmtId="0" fontId="0" fillId="0" borderId="2" xfId="0" applyBorder="1" applyAlignment="1">
      <alignment vertical="center"/>
    </xf>
    <xf numFmtId="3" fontId="1" fillId="0" borderId="2" xfId="2" applyNumberFormat="1" applyFont="1" applyFill="1" applyBorder="1" applyAlignment="1">
      <alignment vertical="center"/>
    </xf>
    <xf numFmtId="9" fontId="1" fillId="0" borderId="2" xfId="1" applyFont="1" applyFill="1" applyBorder="1" applyAlignment="1">
      <alignment vertical="center"/>
    </xf>
    <xf numFmtId="169" fontId="1" fillId="0" borderId="2" xfId="1" applyNumberFormat="1" applyFont="1" applyFill="1" applyBorder="1" applyAlignment="1">
      <alignment horizontal="right" vertical="center"/>
    </xf>
    <xf numFmtId="169" fontId="1" fillId="0" borderId="0" xfId="1" quotePrefix="1" applyNumberFormat="1" applyFont="1" applyFill="1" applyAlignment="1">
      <alignment horizontal="right" vertical="center"/>
    </xf>
    <xf numFmtId="169" fontId="2" fillId="0" borderId="0" xfId="1" quotePrefix="1" applyNumberFormat="1" applyFont="1" applyFill="1" applyAlignment="1">
      <alignment horizontal="right" vertical="center"/>
    </xf>
    <xf numFmtId="169" fontId="0" fillId="0" borderId="0" xfId="1" applyNumberFormat="1" applyFont="1" applyAlignment="1">
      <alignment vertical="center"/>
    </xf>
    <xf numFmtId="166" fontId="0" fillId="0" borderId="2" xfId="0" applyNumberFormat="1" applyBorder="1" applyAlignment="1">
      <alignment vertical="center"/>
    </xf>
    <xf numFmtId="9" fontId="0" fillId="0" borderId="2" xfId="1" applyFont="1" applyFill="1" applyBorder="1" applyAlignment="1">
      <alignment vertical="center"/>
    </xf>
    <xf numFmtId="169" fontId="0" fillId="0" borderId="2" xfId="1" applyNumberFormat="1" applyFont="1" applyFill="1" applyBorder="1" applyAlignment="1">
      <alignment horizontal="right" vertical="center"/>
    </xf>
    <xf numFmtId="170" fontId="7" fillId="0" borderId="0" xfId="0" applyNumberFormat="1" applyFont="1"/>
    <xf numFmtId="169" fontId="0" fillId="0" borderId="2" xfId="1" applyNumberFormat="1" applyFont="1" applyBorder="1"/>
    <xf numFmtId="0" fontId="0" fillId="0" borderId="0" xfId="0" applyAlignment="1">
      <alignment wrapText="1"/>
    </xf>
    <xf numFmtId="0" fontId="8" fillId="2" borderId="0" xfId="0" applyFont="1" applyFill="1" applyAlignment="1">
      <alignment vertical="center"/>
    </xf>
    <xf numFmtId="0" fontId="8" fillId="2" borderId="0" xfId="0" applyFont="1" applyFill="1"/>
    <xf numFmtId="0" fontId="2" fillId="0" borderId="0" xfId="0" applyFont="1" applyAlignment="1">
      <alignment wrapText="1"/>
    </xf>
    <xf numFmtId="3" fontId="2" fillId="0" borderId="0" xfId="0" applyNumberFormat="1" applyFont="1"/>
    <xf numFmtId="169" fontId="2" fillId="0" borderId="0" xfId="1" applyNumberFormat="1" applyFont="1" applyFill="1"/>
    <xf numFmtId="169" fontId="2" fillId="0" borderId="0" xfId="1" applyNumberFormat="1" applyFont="1" applyFill="1" applyAlignment="1">
      <alignment horizontal="right"/>
    </xf>
    <xf numFmtId="169" fontId="1" fillId="0" borderId="0" xfId="1" applyNumberFormat="1" applyFont="1" applyFill="1"/>
    <xf numFmtId="169" fontId="1" fillId="0" borderId="0" xfId="1" applyNumberFormat="1" applyFont="1" applyFill="1" applyAlignment="1">
      <alignment horizontal="right"/>
    </xf>
    <xf numFmtId="3" fontId="1" fillId="0" borderId="2" xfId="2" applyNumberFormat="1" applyFont="1" applyFill="1" applyBorder="1"/>
    <xf numFmtId="9" fontId="1" fillId="0" borderId="2" xfId="1" applyFont="1" applyFill="1" applyBorder="1"/>
    <xf numFmtId="169" fontId="1" fillId="0" borderId="2" xfId="1" applyNumberFormat="1" applyFont="1" applyFill="1" applyBorder="1" applyAlignment="1">
      <alignment horizontal="right"/>
    </xf>
    <xf numFmtId="170" fontId="0" fillId="0" borderId="2" xfId="3" applyNumberFormat="1" applyFont="1" applyFill="1" applyBorder="1"/>
    <xf numFmtId="0" fontId="7" fillId="0" borderId="0" xfId="0" applyFont="1"/>
  </cellXfs>
  <cellStyles count="5">
    <cellStyle name="Millares" xfId="3" builtinId="3"/>
    <cellStyle name="Millares 2" xfId="2" xr:uid="{00000000-0005-0000-0000-000001000000}"/>
    <cellStyle name="Millares 2 2" xfId="4" xr:uid="{00000000-0005-0000-0000-000002000000}"/>
    <cellStyle name="Normal" xfId="0" builtinId="0"/>
    <cellStyle name="Porcentaje" xfId="1" builtinId="5"/>
  </cellStyles>
  <dxfs count="35">
    <dxf>
      <numFmt numFmtId="170" formatCode="_-* #,##0_-;\-* #,##0_-;_-* &quot;-&quot;??_-;_-@_-"/>
    </dxf>
    <dxf>
      <numFmt numFmtId="170" formatCode="_-* #,##0_-;\-* #,##0_-;_-* &quot;-&quot;??_-;_-@_-"/>
    </dxf>
    <dxf>
      <numFmt numFmtId="170" formatCode="_-* #,##0_-;\-* #,##0_-;_-* &quot;-&quot;??_-;_-@_-"/>
    </dxf>
    <dxf>
      <numFmt numFmtId="170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170" formatCode="_-* #,##0_-;\-* #,##0_-;_-* &quot;-&quot;??_-;_-@_-"/>
    </dxf>
    <dxf>
      <numFmt numFmtId="170" formatCode="_-* #,##0_-;\-* #,##0_-;_-* &quot;-&quot;??_-;_-@_-"/>
    </dxf>
    <dxf>
      <numFmt numFmtId="170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_-;\-* #,##0_-;_-* &quot;-&quot;??_-;_-@_-"/>
    </dxf>
    <dxf>
      <numFmt numFmtId="170" formatCode="_-* #,##0_-;\-* #,##0_-;_-* &quot;-&quot;??_-;_-@_-"/>
    </dxf>
    <dxf>
      <numFmt numFmtId="170" formatCode="_-* #,##0_-;\-* #,##0_-;_-* &quot;-&quot;??_-;_-@_-"/>
    </dxf>
    <dxf>
      <numFmt numFmtId="170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_-;\-* #,##0_-;_-* &quot;-&quot;??_-;_-@_-"/>
    </dxf>
    <dxf>
      <numFmt numFmtId="170" formatCode="_-* #,##0_-;\-* #,##0_-;_-* &quot;-&quot;??_-;_-@_-"/>
    </dxf>
    <dxf>
      <numFmt numFmtId="170" formatCode="_-* #,##0_-;\-* #,##0_-;_-* &quot;-&quot;??_-;_-@_-"/>
    </dxf>
    <dxf>
      <numFmt numFmtId="170" formatCode="_-* #,##0_-;\-* #,##0_-;_-* &quot;-&quot;??_-;_-@_-"/>
    </dxf>
    <dxf>
      <numFmt numFmtId="170" formatCode="_-* #,##0_-;\-* #,##0_-;_-* &quot;-&quot;??_-;_-@_-"/>
    </dxf>
    <dxf>
      <numFmt numFmtId="170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_-;\-* #,##0_-;_-* &quot;-&quot;??_-;_-@_-"/>
    </dxf>
    <dxf>
      <numFmt numFmtId="170" formatCode="_-* #,##0_-;\-* #,##0_-;_-* &quot;-&quot;??_-;_-@_-"/>
    </dxf>
    <dxf>
      <numFmt numFmtId="170" formatCode="_-* #,##0_-;\-* #,##0_-;_-* &quot;-&quot;??_-;_-@_-"/>
    </dxf>
    <dxf>
      <numFmt numFmtId="170" formatCode="_-* #,##0_-;\-* #,##0_-;_-* &quot;-&quot;??_-;_-@_-"/>
    </dxf>
    <dxf>
      <numFmt numFmtId="170" formatCode="_-* #,##0_-;\-* #,##0_-;_-* &quot;-&quot;??_-;_-@_-"/>
    </dxf>
    <dxf>
      <numFmt numFmtId="170" formatCode="_-* #,##0_-;\-* #,##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sde CALIDAD_GP_GPNNA" connectionId="13" xr16:uid="{00000000-0016-0000-0100-000000000000}" autoFormatId="16" applyNumberFormats="0" applyBorderFormats="0" applyFontFormats="0" applyPatternFormats="0" applyAlignmentFormats="0" applyWidthHeightFormats="0">
  <queryTableRefresh nextId="4">
    <queryTableFields count="3">
      <queryTableField id="1" name="PIA_INF" tableColumnId="1"/>
      <queryTableField id="2" name="PIM_INF" tableColumnId="2"/>
      <queryTableField id="3" name="DEV_INF" tableColumnId="3"/>
    </queryTableFields>
  </queryTableRefresh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sde bdp_gpnna" connectionId="8" xr16:uid="{00000000-0016-0000-0700-000009000000}" autoFormatId="16" applyNumberFormats="0" applyBorderFormats="0" applyFontFormats="0" applyPatternFormats="0" applyAlignmentFormats="0" applyWidthHeightFormats="0">
  <queryTableRefresh nextId="5">
    <queryTableFields count="4">
      <queryTableField id="1" name="DES_DEPARTAMENTO" tableColumnId="1"/>
      <queryTableField id="2" name="PIA_INF" tableColumnId="2"/>
      <queryTableField id="3" name="PIM_INF" tableColumnId="3"/>
      <queryTableField id="4" name="DEV_INF" tableColumnId="4"/>
    </queryTableFields>
  </queryTableRefresh>
</queryTable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sde bdp_gpnna" connectionId="12" xr16:uid="{00000000-0016-0000-0800-00000A000000}" autoFormatId="16" applyNumberFormats="0" applyBorderFormats="0" applyFontFormats="0" applyPatternFormats="0" applyAlignmentFormats="0" applyWidthHeightFormats="0">
  <queryTableRefresh nextId="5">
    <queryTableFields count="4">
      <queryTableField id="1" name="DES_NIVEL_GOB" tableColumnId="1"/>
      <queryTableField id="2" name="PIA_INF" tableColumnId="2"/>
      <queryTableField id="3" name="PIM_INF" tableColumnId="3"/>
      <queryTableField id="4" name="DEV_INF" tableColumnId="4"/>
    </queryTableFields>
  </queryTableRefresh>
</queryTable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sde bdp_gpnna" connectionId="7" xr16:uid="{00000000-0016-0000-0900-00000B000000}" autoFormatId="16" applyNumberFormats="0" applyBorderFormats="0" applyFontFormats="0" applyPatternFormats="0" applyAlignmentFormats="0" applyWidthHeightFormats="0">
  <queryTableRefresh nextId="6">
    <queryTableFields count="5">
      <queryTableField id="1" name="PROGRAMA_PPTO" tableColumnId="1"/>
      <queryTableField id="2" name="DES_PROGRAMA_PPTO" tableColumnId="2"/>
      <queryTableField id="3" name="PIA_INF" tableColumnId="3"/>
      <queryTableField id="4" name="PIM_INF" tableColumnId="4"/>
      <queryTableField id="5" name="DEV_INF" tableColumnId="5"/>
    </queryTableFields>
  </queryTableRefresh>
</queryTable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sde bdp_gpnna" connectionId="2" xr16:uid="{00000000-0016-0000-0A00-00000C000000}" autoFormatId="16" applyNumberFormats="0" applyBorderFormats="0" applyFontFormats="0" applyPatternFormats="0" applyAlignmentFormats="0" applyWidthHeightFormats="0">
  <queryTableRefresh nextId="7">
    <queryTableFields count="4">
      <queryTableField id="2" name="PIA_INF" tableColumnId="2"/>
      <queryTableField id="3" name="PIM_INF" tableColumnId="3"/>
      <queryTableField id="4" name="DEV_INF" tableColumnId="4"/>
      <queryTableField id="6" name="objetivo2" tableColumnId="1"/>
    </queryTableFields>
  </queryTableRefresh>
</queryTable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sde bdp_gpnna" connectionId="5" xr16:uid="{00000000-0016-0000-0B00-00000D000000}" autoFormatId="16" applyNumberFormats="0" applyBorderFormats="0" applyFontFormats="0" applyPatternFormats="0" applyAlignmentFormats="0" applyWidthHeightFormats="0">
  <queryTableRefresh nextId="6">
    <queryTableFields count="5">
      <queryTableField id="1" name="FUNCION" tableColumnId="1"/>
      <queryTableField id="2" name="DES_FUNCION" tableColumnId="2"/>
      <queryTableField id="3" name="PIA_INF" tableColumnId="3"/>
      <queryTableField id="4" name="PIM_INF" tableColumnId="4"/>
      <queryTableField id="5" name="DEV_INF" tableColumnId="5"/>
    </queryTableFields>
  </queryTableRefresh>
</queryTable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sde bdp_gpnna" connectionId="1" xr16:uid="{00000000-0016-0000-0C00-00000E000000}" autoFormatId="16" applyNumberFormats="0" applyBorderFormats="0" applyFontFormats="0" applyPatternFormats="0" applyAlignmentFormats="0" applyWidthHeightFormats="0">
  <queryTableRefresh nextId="5">
    <queryTableFields count="4">
      <queryTableField id="1" name="CATEGORIA" tableColumnId="1"/>
      <queryTableField id="2" name="PIA_INF" tableColumnId="2"/>
      <queryTableField id="3" name="PIM_INF" tableColumnId="3"/>
      <queryTableField id="4" name="DEV_INF" tableColumnId="4"/>
    </queryTableFields>
  </queryTableRefresh>
</queryTable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sde bdp_gpnna" connectionId="6" xr16:uid="{00000000-0016-0000-0D00-00000F000000}" autoFormatId="16" applyNumberFormats="0" applyBorderFormats="0" applyFontFormats="0" applyPatternFormats="0" applyAlignmentFormats="0" applyWidthHeightFormats="0">
  <queryTableRefresh nextId="5">
    <queryTableFields count="4">
      <queryTableField id="1" name="CAT_PPTAL" tableColumnId="1"/>
      <queryTableField id="2" name="PIA_INF" tableColumnId="2"/>
      <queryTableField id="3" name="PIM_INF" tableColumnId="3"/>
      <queryTableField id="4" name="DEV_INF" tableColumnId="4"/>
    </queryTableFields>
  </queryTableRefresh>
</queryTable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GPNNAXMETA" connectionId="18" xr16:uid="{00000000-0016-0000-0E00-000010000000}" autoFormatId="16" applyNumberFormats="0" applyBorderFormats="0" applyFontFormats="0" applyPatternFormats="0" applyAlignmentFormats="0" applyWidthHeightFormats="0">
  <queryTableRefresh nextId="5">
    <queryTableFields count="4">
      <queryTableField id="1" name="META" tableColumnId="1"/>
      <queryTableField id="2" name="PIA_INF" tableColumnId="2"/>
      <queryTableField id="3" name="PIM_INF" tableColumnId="3"/>
      <queryTableField id="4" name="DEV_INF" tableColumnId="4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_desde_CALIDAD_GP_GPNNA_1" connectionId="14" xr16:uid="{00000000-0016-0000-0100-000001000000}" autoFormatId="16" applyNumberFormats="0" applyBorderFormats="0" applyFontFormats="0" applyPatternFormats="0" applyAlignmentFormats="0" applyWidthHeightFormats="0">
  <queryTableRefresh nextId="4">
    <queryTableFields count="3">
      <queryTableField id="1" name="PIA_INF" tableColumnId="1"/>
      <queryTableField id="2" name="PIM_INF" tableColumnId="2"/>
      <queryTableField id="3" name="DEV_INF" tableColumnId="3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_desde_CALIDAD_GP_GPNNA_2" connectionId="15" xr16:uid="{00000000-0016-0000-0100-000002000000}" autoFormatId="16" applyNumberFormats="0" applyBorderFormats="0" applyFontFormats="0" applyPatternFormats="0" applyAlignmentFormats="0" applyWidthHeightFormats="0">
  <queryTableRefresh nextId="4">
    <queryTableFields count="3">
      <queryTableField id="1" name="PIA_INF" tableColumnId="1"/>
      <queryTableField id="2" name="PIM_INF" tableColumnId="2"/>
      <queryTableField id="3" name="DEV_INF" tableColumnId="3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_desde_CALIDAD_GP_GPNNA_3" connectionId="16" xr16:uid="{00000000-0016-0000-0100-000003000000}" autoFormatId="16" applyNumberFormats="0" applyBorderFormats="0" applyFontFormats="0" applyPatternFormats="0" applyAlignmentFormats="0" applyWidthHeightFormats="0">
  <queryTableRefresh nextId="4">
    <queryTableFields count="3">
      <queryTableField id="1" name="PIA_INF" tableColumnId="1"/>
      <queryTableField id="2" name="PIM_INF" tableColumnId="2"/>
      <queryTableField id="3" name="DEV_INF" tableColumnId="3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sde CALIDAD_GPNNA" connectionId="17" xr16:uid="{00000000-0016-0000-0200-000004000000}" autoFormatId="16" applyNumberFormats="0" applyBorderFormats="0" applyFontFormats="0" applyPatternFormats="0" applyAlignmentFormats="0" applyWidthHeightFormats="0">
  <queryTableRefresh nextId="6">
    <queryTableFields count="5">
      <queryTableField id="1" name="dato" tableColumnId="1"/>
      <queryTableField id="2" name="lin" tableColumnId="2"/>
      <queryTableField id="3" name="PIA_INF" tableColumnId="3"/>
      <queryTableField id="4" name="PIM_INF" tableColumnId="4"/>
      <queryTableField id="5" name="DEV_INF" tableColumnId="5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sde bdp_gpnna" connectionId="3" xr16:uid="{00000000-0016-0000-0300-000005000000}" autoFormatId="16" applyNumberFormats="0" applyBorderFormats="0" applyFontFormats="0" applyPatternFormats="0" applyAlignmentFormats="0" applyWidthHeightFormats="0">
  <queryTableRefresh nextId="5">
    <queryTableFields count="4">
      <queryTableField id="1" name="DES_DEPARTAMENTO" tableColumnId="1"/>
      <queryTableField id="2" name="PIA_INF" tableColumnId="2"/>
      <queryTableField id="3" name="PIM_INF" tableColumnId="3"/>
      <queryTableField id="4" name="DEV_INF" tableColumnId="4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sde bdp_gpnna" connectionId="11" xr16:uid="{00000000-0016-0000-0400-000006000000}" autoFormatId="16" applyNumberFormats="0" applyBorderFormats="0" applyFontFormats="0" applyPatternFormats="0" applyAlignmentFormats="0" applyWidthHeightFormats="0">
  <queryTableRefresh nextId="5">
    <queryTableFields count="4">
      <queryTableField id="1" name="DERECHO" tableColumnId="1"/>
      <queryTableField id="2" name="PIA_INF" tableColumnId="2"/>
      <queryTableField id="3" name="PIM_INF" tableColumnId="3"/>
      <queryTableField id="4" name="DEV_INF" tableColumnId="4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sde bdp_gpnna" connectionId="10" xr16:uid="{00000000-0016-0000-0500-000007000000}" autoFormatId="16" applyNumberFormats="0" applyBorderFormats="0" applyFontFormats="0" applyPatternFormats="0" applyAlignmentFormats="0" applyWidthHeightFormats="0">
  <queryTableRefresh nextId="5">
    <queryTableFields count="4">
      <queryTableField id="1" name="CICLO" tableColumnId="1"/>
      <queryTableField id="2" name="PIA_INF" tableColumnId="2"/>
      <queryTableField id="3" name="PIM_INF" tableColumnId="3"/>
      <queryTableField id="4" name="DEV_INF" tableColumnId="4"/>
    </queryTable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sde bdp_gpnna" connectionId="9" xr16:uid="{00000000-0016-0000-0600-000008000000}" autoFormatId="16" applyNumberFormats="0" applyBorderFormats="0" applyFontFormats="0" applyPatternFormats="0" applyAlignmentFormats="0" applyWidthHeightFormats="0">
  <queryTableRefresh nextId="5">
    <queryTableFields count="4">
      <queryTableField id="1" name="FUENTE" tableColumnId="1"/>
      <queryTableField id="2" name="PIA_INF" tableColumnId="2"/>
      <queryTableField id="3" name="PIM_INF" tableColumnId="3"/>
      <queryTableField id="4" name="DEV_INF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_Consulta_desde_CALIDAD_GP_GPNNA" displayName="Tabla_Consulta_desde_CALIDAD_GP_GPNNA" ref="A1:C2" tableType="queryTable" totalsRowShown="0">
  <autoFilter ref="A1:C2" xr:uid="{00000000-0009-0000-0100-000001000000}"/>
  <tableColumns count="3">
    <tableColumn id="1" xr3:uid="{00000000-0010-0000-0000-000001000000}" uniqueName="1" name="PIA_INF" queryTableFieldId="1"/>
    <tableColumn id="2" xr3:uid="{00000000-0010-0000-0000-000002000000}" uniqueName="2" name="PIM_INF" queryTableFieldId="2"/>
    <tableColumn id="3" xr3:uid="{00000000-0010-0000-0000-000003000000}" uniqueName="3" name="DEV_INF" queryTableFieldId="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9000000}" name="Tabla_Consulta_desde_bdp_gpnna19" displayName="Tabla_Consulta_desde_bdp_gpnna19" ref="A1:D26" tableType="queryTable" totalsRowShown="0">
  <autoFilter ref="A1:D26" xr:uid="{00000000-0009-0000-0100-000012000000}"/>
  <tableColumns count="4">
    <tableColumn id="1" xr3:uid="{00000000-0010-0000-0900-000001000000}" uniqueName="1" name="DES_DEPARTAMENTO" queryTableFieldId="1"/>
    <tableColumn id="2" xr3:uid="{00000000-0010-0000-0900-000002000000}" uniqueName="2" name="PIA_INF" queryTableFieldId="2"/>
    <tableColumn id="3" xr3:uid="{00000000-0010-0000-0900-000003000000}" uniqueName="3" name="PIM_INF" queryTableFieldId="3"/>
    <tableColumn id="4" xr3:uid="{00000000-0010-0000-0900-000004000000}" uniqueName="4" name="DEV_INF" queryTableFieldId="4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A000000}" name="Tabla_Consulta_desde_bdp_gpnna23" displayName="Tabla_Consulta_desde_bdp_gpnna23" ref="A1:D4" tableType="queryTable" totalsRowShown="0">
  <autoFilter ref="A1:D4" xr:uid="{00000000-0009-0000-0100-000016000000}"/>
  <tableColumns count="4">
    <tableColumn id="1" xr3:uid="{00000000-0010-0000-0A00-000001000000}" uniqueName="1" name="DES_NIVEL_GOB" queryTableFieldId="1"/>
    <tableColumn id="2" xr3:uid="{00000000-0010-0000-0A00-000002000000}" uniqueName="2" name="PIA_INF" queryTableFieldId="2"/>
    <tableColumn id="3" xr3:uid="{00000000-0010-0000-0A00-000003000000}" uniqueName="3" name="PIM_INF" queryTableFieldId="3"/>
    <tableColumn id="4" xr3:uid="{00000000-0010-0000-0A00-000004000000}" uniqueName="4" name="DEV_INF" queryTableFieldId="4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B000000}" name="Tabla_Consulta_desde_bdp_gpnna18" displayName="Tabla_Consulta_desde_bdp_gpnna18" ref="B1:F82" tableType="queryTable" totalsRowShown="0">
  <autoFilter ref="B1:F82" xr:uid="{00000000-0009-0000-0100-000011000000}"/>
  <tableColumns count="5">
    <tableColumn id="1" xr3:uid="{00000000-0010-0000-0B00-000001000000}" uniqueName="1" name="PROGRAMA_PPTO" queryTableFieldId="1"/>
    <tableColumn id="2" xr3:uid="{00000000-0010-0000-0B00-000002000000}" uniqueName="2" name="DES_PROGRAMA_PPTO" queryTableFieldId="2"/>
    <tableColumn id="3" xr3:uid="{00000000-0010-0000-0B00-000003000000}" uniqueName="3" name="PIA_INF" queryTableFieldId="3"/>
    <tableColumn id="4" xr3:uid="{00000000-0010-0000-0B00-000004000000}" uniqueName="4" name="PIM_INF" queryTableFieldId="4"/>
    <tableColumn id="5" xr3:uid="{00000000-0010-0000-0B00-000005000000}" uniqueName="5" name="DEV_INF" queryTableFieldId="5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C000000}" name="Tabla_Consulta_desde_bdp_gpnna15" displayName="Tabla_Consulta_desde_bdp_gpnna15" ref="A1:D5" tableType="queryTable" totalsRowCount="1" headerRowDxfId="34" dataDxfId="33" headerRowCellStyle="Millares" dataCellStyle="Millares">
  <autoFilter ref="A1:D4" xr:uid="{00000000-0009-0000-0100-00000E000000}"/>
  <tableColumns count="4">
    <tableColumn id="2" xr3:uid="{00000000-0010-0000-0C00-000002000000}" uniqueName="2" name="PIA_INF" totalsRowFunction="custom" queryTableFieldId="2" dataDxfId="3" totalsRowDxfId="4" dataCellStyle="Millares">
      <totalsRowFormula>SUM(A2:A4)</totalsRowFormula>
    </tableColumn>
    <tableColumn id="3" xr3:uid="{00000000-0010-0000-0C00-000003000000}" uniqueName="3" name="PIM_INF" totalsRowFunction="custom" queryTableFieldId="3" dataDxfId="2" totalsRowDxfId="5" dataCellStyle="Millares">
      <totalsRowFormula>SUM(B2:B4)</totalsRowFormula>
    </tableColumn>
    <tableColumn id="4" xr3:uid="{00000000-0010-0000-0C00-000004000000}" uniqueName="4" name="DEV_INF" totalsRowFunction="custom" queryTableFieldId="4" dataDxfId="1" totalsRowDxfId="6" dataCellStyle="Millares">
      <totalsRowFormula>SUM(C2:C4)</totalsRowFormula>
    </tableColumn>
    <tableColumn id="1" xr3:uid="{DE4FE7B4-A6BD-4C7A-A78D-072D884A2CFB}" uniqueName="1" name="objetivo2" queryTableFieldId="6" dataDxfId="0" totalsRowDxfId="7" dataCellStyle="Millares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D000000}" name="Tabla_Consulta_desde_bdp_gpnna16" displayName="Tabla_Consulta_desde_bdp_gpnna16" ref="A1:E17" tableType="queryTable" totalsRowCount="1" headerRowDxfId="32" dataDxfId="31" totalsRowDxfId="30" headerRowCellStyle="Millares" dataCellStyle="Millares" totalsRowCellStyle="Millares">
  <autoFilter ref="A1:E16" xr:uid="{00000000-0009-0000-0100-00000F000000}"/>
  <tableColumns count="5">
    <tableColumn id="1" xr3:uid="{00000000-0010-0000-0D00-000001000000}" uniqueName="1" name="FUNCION" queryTableFieldId="1" dataDxfId="24" totalsRowDxfId="25" dataCellStyle="Millares"/>
    <tableColumn id="2" xr3:uid="{00000000-0010-0000-0D00-000002000000}" uniqueName="2" name="DES_FUNCION" queryTableFieldId="2" dataDxfId="23" totalsRowDxfId="26" dataCellStyle="Millares"/>
    <tableColumn id="3" xr3:uid="{00000000-0010-0000-0D00-000003000000}" uniqueName="3" name="PIA_INF" totalsRowFunction="custom" queryTableFieldId="3" dataDxfId="22" totalsRowDxfId="27" dataCellStyle="Millares">
      <totalsRowFormula>SUM(C2:C16)</totalsRowFormula>
    </tableColumn>
    <tableColumn id="4" xr3:uid="{00000000-0010-0000-0D00-000004000000}" uniqueName="4" name="PIM_INF" totalsRowFunction="custom" queryTableFieldId="4" dataDxfId="21" totalsRowDxfId="28" dataCellStyle="Millares">
      <totalsRowFormula>SUM(D2:D16)</totalsRowFormula>
    </tableColumn>
    <tableColumn id="5" xr3:uid="{00000000-0010-0000-0D00-000005000000}" uniqueName="5" name="DEV_INF" totalsRowFunction="custom" queryTableFieldId="5" dataDxfId="20" totalsRowDxfId="29" dataCellStyle="Millares">
      <totalsRowFormula>SUM(E2:E16)</totalsRowFormula>
    </tableColumn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E000000}" name="Tabla_Consulta_desde_bdp_gpnna" displayName="Tabla_Consulta_desde_bdp_gpnna" ref="A1:D4" tableType="queryTable" totalsRowCount="1">
  <autoFilter ref="A1:D3" xr:uid="{00000000-0009-0000-0100-00000C000000}"/>
  <tableColumns count="4">
    <tableColumn id="1" xr3:uid="{00000000-0010-0000-0E00-000001000000}" uniqueName="1" name="CATEGORIA" queryTableFieldId="1"/>
    <tableColumn id="2" xr3:uid="{00000000-0010-0000-0E00-000002000000}" uniqueName="2" name="PIA_INF" totalsRowFunction="custom" queryTableFieldId="2" dataDxfId="16" totalsRowDxfId="17" dataCellStyle="Millares">
      <totalsRowFormula>SUM(B2:B3)</totalsRowFormula>
    </tableColumn>
    <tableColumn id="3" xr3:uid="{00000000-0010-0000-0E00-000003000000}" uniqueName="3" name="PIM_INF" totalsRowFunction="custom" queryTableFieldId="3" dataDxfId="15" totalsRowDxfId="18" dataCellStyle="Millares">
      <totalsRowFormula>SUM(C2:C3)</totalsRowFormula>
    </tableColumn>
    <tableColumn id="4" xr3:uid="{00000000-0010-0000-0E00-000004000000}" uniqueName="4" name="DEV_INF" totalsRowFunction="custom" queryTableFieldId="4" dataDxfId="14" totalsRowDxfId="19" dataCellStyle="Millares">
      <totalsRowFormula>SUM(D2:D3)</totalsRowFormula>
    </tableColumn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Tabla_Consulta_desde_bdp_gpnna17" displayName="Tabla_Consulta_desde_bdp_gpnna17" ref="A1:D4" tableType="queryTable" totalsRowCount="1">
  <autoFilter ref="A1:D3" xr:uid="{00000000-0009-0000-0100-000010000000}"/>
  <tableColumns count="4">
    <tableColumn id="1" xr3:uid="{00000000-0010-0000-0F00-000001000000}" uniqueName="1" name="CAT_PPTAL" queryTableFieldId="1"/>
    <tableColumn id="2" xr3:uid="{00000000-0010-0000-0F00-000002000000}" uniqueName="2" name="PIA_INF" totalsRowFunction="custom" queryTableFieldId="2" dataDxfId="10" totalsRowDxfId="11" dataCellStyle="Millares">
      <totalsRowFormula>SUM(B2:B3)</totalsRowFormula>
    </tableColumn>
    <tableColumn id="3" xr3:uid="{00000000-0010-0000-0F00-000003000000}" uniqueName="3" name="PIM_INF" totalsRowFunction="custom" queryTableFieldId="3" dataDxfId="9" totalsRowDxfId="12" dataCellStyle="Millares">
      <totalsRowFormula>SUM(C2:C3)</totalsRowFormula>
    </tableColumn>
    <tableColumn id="4" xr3:uid="{00000000-0010-0000-0F00-000004000000}" uniqueName="4" name="DEV_INF" totalsRowFunction="custom" queryTableFieldId="4" dataDxfId="8" totalsRowDxfId="13" dataCellStyle="Millares">
      <totalsRowFormula>SUM(D2:D3)</totalsRowFormula>
    </tableColumn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0000000}" name="Tabla_GPNNAXMETA" displayName="Tabla_GPNNAXMETA" ref="A1:D26" tableType="queryTable" totalsRowShown="0">
  <autoFilter ref="A1:D26" xr:uid="{00000000-0009-0000-0100-00000D000000}"/>
  <tableColumns count="4">
    <tableColumn id="1" xr3:uid="{00000000-0010-0000-1000-000001000000}" uniqueName="1" name="META" queryTableFieldId="1"/>
    <tableColumn id="2" xr3:uid="{00000000-0010-0000-1000-000002000000}" uniqueName="2" name="PIA_INF" queryTableFieldId="2"/>
    <tableColumn id="3" xr3:uid="{00000000-0010-0000-1000-000003000000}" uniqueName="3" name="PIM_INF" queryTableFieldId="3"/>
    <tableColumn id="4" xr3:uid="{00000000-0010-0000-1000-000004000000}" uniqueName="4" name="DEV_INF" queryTableField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a_Consulta_desde_CALIDAD_GP_GPNNA_1" displayName="Tabla_Consulta_desde_CALIDAD_GP_GPNNA_1" ref="A9:C10" tableType="queryTable" totalsRowShown="0">
  <autoFilter ref="A9:C10" xr:uid="{00000000-0009-0000-0100-000003000000}"/>
  <tableColumns count="3">
    <tableColumn id="1" xr3:uid="{00000000-0010-0000-0100-000001000000}" uniqueName="1" name="PIA_INF" queryTableFieldId="1"/>
    <tableColumn id="2" xr3:uid="{00000000-0010-0000-0100-000002000000}" uniqueName="2" name="PIM_INF" queryTableFieldId="2"/>
    <tableColumn id="3" xr3:uid="{00000000-0010-0000-0100-000003000000}" uniqueName="3" name="DEV_INF" queryTableFieldId="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a_Consulta_desde_CALIDAD_GP_GPNNA_2" displayName="Tabla_Consulta_desde_CALIDAD_GP_GPNNA_2" ref="A15:C16" tableType="queryTable" totalsRowShown="0">
  <autoFilter ref="A15:C16" xr:uid="{00000000-0009-0000-0100-000004000000}"/>
  <tableColumns count="3">
    <tableColumn id="1" xr3:uid="{00000000-0010-0000-0200-000001000000}" uniqueName="1" name="PIA_INF" queryTableFieldId="1"/>
    <tableColumn id="2" xr3:uid="{00000000-0010-0000-0200-000002000000}" uniqueName="2" name="PIM_INF" queryTableFieldId="2"/>
    <tableColumn id="3" xr3:uid="{00000000-0010-0000-0200-000003000000}" uniqueName="3" name="DEV_INF" queryTableFieldId="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abla_Consulta_desde_CALIDAD_GP_GPNNA_3" displayName="Tabla_Consulta_desde_CALIDAD_GP_GPNNA_3" ref="A21:C22" tableType="queryTable" totalsRowShown="0">
  <autoFilter ref="A21:C22" xr:uid="{00000000-0009-0000-0100-000005000000}"/>
  <tableColumns count="3">
    <tableColumn id="1" xr3:uid="{00000000-0010-0000-0300-000001000000}" uniqueName="1" name="PIA_INF" queryTableFieldId="1"/>
    <tableColumn id="2" xr3:uid="{00000000-0010-0000-0300-000002000000}" uniqueName="2" name="PIM_INF" queryTableFieldId="2"/>
    <tableColumn id="3" xr3:uid="{00000000-0010-0000-0300-000003000000}" uniqueName="3" name="DEV_INF" queryTableFieldId="3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4000000}" name="Tabla_Consulta_desde_CALIDAD_GPNNA3" displayName="Tabla_Consulta_desde_CALIDAD_GPNNA3" ref="A1:E23" tableType="queryTable" totalsRowShown="0">
  <autoFilter ref="A1:E23" xr:uid="{00000000-0009-0000-0100-000002000000}"/>
  <tableColumns count="5">
    <tableColumn id="1" xr3:uid="{00000000-0010-0000-0400-000001000000}" uniqueName="1" name="dato" queryTableFieldId="1"/>
    <tableColumn id="2" xr3:uid="{00000000-0010-0000-0400-000002000000}" uniqueName="2" name="lin" queryTableFieldId="2"/>
    <tableColumn id="3" xr3:uid="{00000000-0010-0000-0400-000003000000}" uniqueName="3" name="PIA_INF" queryTableFieldId="3"/>
    <tableColumn id="4" xr3:uid="{00000000-0010-0000-0400-000004000000}" uniqueName="4" name="PIM_INF" queryTableFieldId="4"/>
    <tableColumn id="5" xr3:uid="{00000000-0010-0000-0400-000005000000}" uniqueName="5" name="DEV_INF" queryTableFieldId="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05000000}" name="Tabla_Consulta_desde_bdp_gpnna24" displayName="Tabla_Consulta_desde_bdp_gpnna24" ref="A1:D26" tableType="queryTable" totalsRowShown="0">
  <autoFilter ref="A1:D26" xr:uid="{00000000-0009-0000-0100-000017000000}"/>
  <tableColumns count="4">
    <tableColumn id="1" xr3:uid="{00000000-0010-0000-0500-000001000000}" uniqueName="1" name="DES_DEPARTAMENTO" queryTableFieldId="1"/>
    <tableColumn id="2" xr3:uid="{00000000-0010-0000-0500-000002000000}" uniqueName="2" name="PIA_INF" queryTableFieldId="2"/>
    <tableColumn id="3" xr3:uid="{00000000-0010-0000-0500-000003000000}" uniqueName="3" name="PIM_INF" queryTableFieldId="3"/>
    <tableColumn id="4" xr3:uid="{00000000-0010-0000-0500-000004000000}" uniqueName="4" name="DEV_INF" queryTableFieldId="4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06000000}" name="Tabla_Consulta_desde_bdp_gpnna22" displayName="Tabla_Consulta_desde_bdp_gpnna22" ref="A1:D4" tableType="queryTable" totalsRowShown="0">
  <autoFilter ref="A1:D4" xr:uid="{00000000-0009-0000-0100-000015000000}"/>
  <tableColumns count="4">
    <tableColumn id="1" xr3:uid="{00000000-0010-0000-0600-000001000000}" uniqueName="1" name="DERECHO" queryTableFieldId="1"/>
    <tableColumn id="2" xr3:uid="{00000000-0010-0000-0600-000002000000}" uniqueName="2" name="PIA_INF" queryTableFieldId="2"/>
    <tableColumn id="3" xr3:uid="{00000000-0010-0000-0600-000003000000}" uniqueName="3" name="PIM_INF" queryTableFieldId="3"/>
    <tableColumn id="4" xr3:uid="{00000000-0010-0000-0600-000004000000}" uniqueName="4" name="DEV_INF" queryTableFieldId="4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7000000}" name="Tabla_Consulta_desde_bdp_gpnna21" displayName="Tabla_Consulta_desde_bdp_gpnna21" ref="A1:D4" tableType="queryTable" totalsRowShown="0">
  <autoFilter ref="A1:D4" xr:uid="{00000000-0009-0000-0100-000014000000}"/>
  <tableColumns count="4">
    <tableColumn id="1" xr3:uid="{00000000-0010-0000-0700-000001000000}" uniqueName="1" name="CICLO" queryTableFieldId="1"/>
    <tableColumn id="2" xr3:uid="{00000000-0010-0000-0700-000002000000}" uniqueName="2" name="PIA_INF" queryTableFieldId="2"/>
    <tableColumn id="3" xr3:uid="{00000000-0010-0000-0700-000003000000}" uniqueName="3" name="PIM_INF" queryTableFieldId="3"/>
    <tableColumn id="4" xr3:uid="{00000000-0010-0000-0700-000004000000}" uniqueName="4" name="DEV_INF" queryTableFieldId="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8000000}" name="Tabla_Consulta_desde_bdp_gpnna20" displayName="Tabla_Consulta_desde_bdp_gpnna20" ref="A1:D6" tableType="queryTable" totalsRowShown="0">
  <autoFilter ref="A1:D6" xr:uid="{00000000-0009-0000-0100-000013000000}"/>
  <tableColumns count="4">
    <tableColumn id="1" xr3:uid="{00000000-0010-0000-0800-000001000000}" uniqueName="1" name="FUENTE" queryTableFieldId="1"/>
    <tableColumn id="2" xr3:uid="{00000000-0010-0000-0800-000002000000}" uniqueName="2" name="PIA_INF" queryTableFieldId="2"/>
    <tableColumn id="3" xr3:uid="{00000000-0010-0000-0800-000003000000}" uniqueName="3" name="PIM_INF" queryTableFieldId="3"/>
    <tableColumn id="4" xr3:uid="{00000000-0010-0000-0800-000004000000}" uniqueName="4" name="DEV_INF" queryTableField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3"/>
  <sheetViews>
    <sheetView tabSelected="1" zoomScale="80" zoomScaleNormal="80" workbookViewId="0">
      <selection activeCell="M17" sqref="M17"/>
    </sheetView>
  </sheetViews>
  <sheetFormatPr baseColWidth="10" defaultColWidth="11.5703125" defaultRowHeight="15" x14ac:dyDescent="0.25"/>
  <cols>
    <col min="1" max="1" width="1.42578125" customWidth="1"/>
    <col min="2" max="2" width="41.28515625" customWidth="1"/>
    <col min="3" max="3" width="22.140625" customWidth="1"/>
    <col min="4" max="4" width="13.42578125" customWidth="1"/>
    <col min="5" max="5" width="22.140625" customWidth="1"/>
    <col min="6" max="6" width="8.42578125" customWidth="1"/>
    <col min="7" max="7" width="22.140625" customWidth="1"/>
    <col min="8" max="8" width="8.42578125" customWidth="1"/>
    <col min="9" max="9" width="12.140625" style="21" customWidth="1"/>
    <col min="10" max="12" width="15.7109375" bestFit="1" customWidth="1"/>
    <col min="14" max="14" width="15.7109375" bestFit="1" customWidth="1"/>
    <col min="16" max="16" width="15.7109375" bestFit="1" customWidth="1"/>
  </cols>
  <sheetData>
    <row r="1" spans="2:9" ht="21" x14ac:dyDescent="0.35">
      <c r="B1" s="1" t="s">
        <v>3</v>
      </c>
      <c r="H1" s="2"/>
      <c r="I1" s="30"/>
    </row>
    <row r="2" spans="2:9" ht="21" x14ac:dyDescent="0.35">
      <c r="B2" s="1"/>
      <c r="H2" s="2"/>
      <c r="I2" s="30"/>
    </row>
    <row r="3" spans="2:9" ht="15" customHeight="1" x14ac:dyDescent="0.25">
      <c r="B3" s="9" t="s">
        <v>412</v>
      </c>
      <c r="H3" s="2"/>
      <c r="I3" s="30"/>
    </row>
    <row r="4" spans="2:9" ht="15" customHeight="1" x14ac:dyDescent="0.25">
      <c r="B4" t="s">
        <v>4</v>
      </c>
      <c r="H4" s="2"/>
      <c r="I4" s="30"/>
    </row>
    <row r="5" spans="2:9" ht="15" customHeight="1" x14ac:dyDescent="0.25">
      <c r="B5" s="4" t="s">
        <v>5</v>
      </c>
      <c r="C5" s="4" t="s">
        <v>6</v>
      </c>
      <c r="D5" s="4" t="s">
        <v>11</v>
      </c>
      <c r="E5" s="4" t="s">
        <v>7</v>
      </c>
      <c r="F5" s="4" t="s">
        <v>11</v>
      </c>
      <c r="G5" s="4" t="s">
        <v>8</v>
      </c>
      <c r="H5" s="4" t="s">
        <v>11</v>
      </c>
      <c r="I5" s="31" t="s">
        <v>9</v>
      </c>
    </row>
    <row r="6" spans="2:9" ht="15" customHeight="1" x14ac:dyDescent="0.25">
      <c r="B6" s="5" t="s">
        <v>10</v>
      </c>
      <c r="C6" s="34">
        <f>Tabla_Consulta_desde_CALIDAD_GP_GPNNA[PIA_INF]</f>
        <v>240806216645</v>
      </c>
      <c r="D6" s="22">
        <v>1</v>
      </c>
      <c r="E6" s="34">
        <f>Tabla_Consulta_desde_CALIDAD_GP_GPNNA[PIM_INF]</f>
        <v>262057841554</v>
      </c>
      <c r="F6" s="22">
        <v>1</v>
      </c>
      <c r="G6" s="34">
        <f>Tabla_Consulta_desde_CALIDAD_GP_GPNNA[DEV_INF]</f>
        <v>238992496876.8299</v>
      </c>
      <c r="H6" s="21">
        <v>1</v>
      </c>
      <c r="I6" s="21">
        <f>G6/E6</f>
        <v>0.91198376457505381</v>
      </c>
    </row>
    <row r="7" spans="2:9" ht="15" customHeight="1" x14ac:dyDescent="0.25">
      <c r="B7" s="5" t="s">
        <v>193</v>
      </c>
      <c r="C7" s="34">
        <f>Tabla_Consulta_desde_CALIDAD_GP_GPNNA_1[PIA_INF]</f>
        <v>28364451191</v>
      </c>
      <c r="D7" s="22">
        <f>C7/$C$6</f>
        <v>0.11778953046222758</v>
      </c>
      <c r="E7" s="34">
        <f>Tabla_Consulta_desde_CALIDAD_GP_GPNNA_1[PIM_INF]</f>
        <v>28624372510</v>
      </c>
      <c r="F7" s="22">
        <f>E7/$E$6</f>
        <v>0.10922921573442641</v>
      </c>
      <c r="G7" s="34">
        <f>Tabla_Consulta_desde_CALIDAD_GP_GPNNA_1[DEV_INF]</f>
        <v>26498184469.909996</v>
      </c>
      <c r="H7" s="21">
        <f>G7/G6</f>
        <v>0.1108745455032692</v>
      </c>
      <c r="I7" s="21">
        <f t="shared" ref="I7:I10" si="0">G7/E7</f>
        <v>0.92572106028360224</v>
      </c>
    </row>
    <row r="8" spans="2:9" ht="15" customHeight="1" x14ac:dyDescent="0.25">
      <c r="B8" s="5" t="s">
        <v>194</v>
      </c>
      <c r="C8" s="34">
        <f>Tabla_Consulta_desde_CALIDAD_GP_GPNNA_2[PIA_INF]</f>
        <v>2201962210</v>
      </c>
      <c r="D8" s="22">
        <f t="shared" ref="D8:D9" si="1">C8/$C$6</f>
        <v>9.1441252666917827E-3</v>
      </c>
      <c r="E8" s="34">
        <f>Tabla_Consulta_desde_CALIDAD_GP_GPNNA_2[PIM_INF]</f>
        <v>1335299758</v>
      </c>
      <c r="F8" s="22">
        <f t="shared" ref="F8:F9" si="2">E8/$E$6</f>
        <v>5.0954390453713874E-3</v>
      </c>
      <c r="G8" s="34">
        <f>Tabla_Consulta_desde_CALIDAD_GP_GPNNA_2[DEV_INF]</f>
        <v>0</v>
      </c>
      <c r="H8" s="21">
        <f>G8/G6</f>
        <v>0</v>
      </c>
      <c r="I8" s="21">
        <f t="shared" si="0"/>
        <v>0</v>
      </c>
    </row>
    <row r="9" spans="2:9" ht="15" customHeight="1" x14ac:dyDescent="0.25">
      <c r="B9" s="5" t="s">
        <v>195</v>
      </c>
      <c r="C9" s="34">
        <f>Tabla_Consulta_desde_CALIDAD_GP_GPNNA_3[PIA_INF]</f>
        <v>14896366767</v>
      </c>
      <c r="D9" s="22">
        <f t="shared" si="1"/>
        <v>6.1860391208090941E-2</v>
      </c>
      <c r="E9" s="34">
        <f>Tabla_Consulta_desde_CALIDAD_GP_GPNNA_3[PIM_INF]</f>
        <v>15475841983</v>
      </c>
      <c r="F9" s="22">
        <f t="shared" si="2"/>
        <v>5.905506162772476E-2</v>
      </c>
      <c r="G9" s="34">
        <f>Tabla_Consulta_desde_CALIDAD_GP_GPNNA_3[DEV_INF]</f>
        <v>14629432041.430002</v>
      </c>
      <c r="H9" s="21">
        <f>G9/G6</f>
        <v>6.1212934433542511E-2</v>
      </c>
      <c r="I9" s="21">
        <f t="shared" si="0"/>
        <v>0.94530766451998105</v>
      </c>
    </row>
    <row r="10" spans="2:9" ht="15" customHeight="1" x14ac:dyDescent="0.25">
      <c r="B10" s="6" t="s">
        <v>196</v>
      </c>
      <c r="C10" s="76">
        <f>C6-C7-C8-C9</f>
        <v>195343436477</v>
      </c>
      <c r="D10" s="63">
        <f>C10/C6</f>
        <v>0.8112059530629897</v>
      </c>
      <c r="E10" s="76">
        <f>E6-E7-E8-E9</f>
        <v>216622327303</v>
      </c>
      <c r="F10" s="63">
        <f>E10/E6</f>
        <v>0.82662028359247741</v>
      </c>
      <c r="G10" s="76">
        <f>G6-G7-G8-G9</f>
        <v>197864880365.4899</v>
      </c>
      <c r="H10" s="63">
        <f>G10/G6</f>
        <v>0.82791252006318827</v>
      </c>
      <c r="I10" s="29">
        <f t="shared" si="0"/>
        <v>0.91340944781156763</v>
      </c>
    </row>
    <row r="11" spans="2:9" ht="15" customHeight="1" x14ac:dyDescent="0.35">
      <c r="B11" s="1"/>
      <c r="H11" s="2"/>
      <c r="I11" s="30"/>
    </row>
    <row r="12" spans="2:9" ht="15" customHeight="1" x14ac:dyDescent="0.35">
      <c r="B12" s="1"/>
      <c r="H12" s="2"/>
      <c r="I12" s="30"/>
    </row>
    <row r="13" spans="2:9" x14ac:dyDescent="0.25">
      <c r="B13" s="9" t="s">
        <v>413</v>
      </c>
      <c r="G13" s="2"/>
      <c r="H13" s="2"/>
    </row>
    <row r="14" spans="2:9" x14ac:dyDescent="0.25">
      <c r="B14" s="3" t="s">
        <v>4</v>
      </c>
    </row>
    <row r="15" spans="2:9" x14ac:dyDescent="0.25">
      <c r="B15" s="4" t="s">
        <v>5</v>
      </c>
      <c r="C15" s="4" t="s">
        <v>6</v>
      </c>
      <c r="D15" s="4" t="s">
        <v>11</v>
      </c>
      <c r="E15" s="4" t="s">
        <v>7</v>
      </c>
      <c r="F15" s="4" t="s">
        <v>11</v>
      </c>
      <c r="G15" s="4" t="s">
        <v>8</v>
      </c>
      <c r="H15" s="4" t="s">
        <v>11</v>
      </c>
      <c r="I15" s="31" t="s">
        <v>9</v>
      </c>
    </row>
    <row r="16" spans="2:9" x14ac:dyDescent="0.25">
      <c r="B16" s="5" t="s">
        <v>12</v>
      </c>
      <c r="C16" s="34">
        <f>objetivo4!A3</f>
        <v>39500324268.160362</v>
      </c>
      <c r="D16" s="21">
        <f>C16/C18</f>
        <v>0.79598332837107288</v>
      </c>
      <c r="E16" s="34">
        <f>objetivo4!B3</f>
        <v>44533431649.240921</v>
      </c>
      <c r="F16" s="21">
        <f>E16/E18</f>
        <v>0.78086299898294009</v>
      </c>
      <c r="G16" s="34">
        <f>objetivo4!C3</f>
        <v>42545156672.294273</v>
      </c>
      <c r="H16" s="21">
        <f>G16/G18</f>
        <v>0.80005829820513263</v>
      </c>
      <c r="I16" s="21">
        <f>G16/E16</f>
        <v>0.95535320537148549</v>
      </c>
    </row>
    <row r="17" spans="2:9" x14ac:dyDescent="0.25">
      <c r="B17" s="5" t="s">
        <v>13</v>
      </c>
      <c r="C17" s="34">
        <f>objetivo4!A4</f>
        <v>10124238031.398289</v>
      </c>
      <c r="D17" s="21">
        <f>C17/C18</f>
        <v>0.204016671628927</v>
      </c>
      <c r="E17" s="34">
        <f>objetivo4!B4</f>
        <v>12497611833.732288</v>
      </c>
      <c r="F17" s="21">
        <f>E17/E18</f>
        <v>0.21913700101705993</v>
      </c>
      <c r="G17" s="34">
        <f>objetivo4!C4</f>
        <v>10632413971.92123</v>
      </c>
      <c r="H17" s="21">
        <f>G17/G18</f>
        <v>0.19994170179486739</v>
      </c>
      <c r="I17" s="21">
        <f>G17/E17</f>
        <v>0.85075565743074966</v>
      </c>
    </row>
    <row r="18" spans="2:9" x14ac:dyDescent="0.25">
      <c r="B18" s="6" t="s">
        <v>10</v>
      </c>
      <c r="C18" s="10">
        <f>SUM(C16:C17)</f>
        <v>49624562299.558655</v>
      </c>
      <c r="D18" s="35">
        <f>+SUM(D16:D17)</f>
        <v>0.99999999999999989</v>
      </c>
      <c r="E18" s="10">
        <f>SUM(E16:E17)</f>
        <v>57031043482.973206</v>
      </c>
      <c r="F18" s="35">
        <f>+SUM(F16:F17)</f>
        <v>1</v>
      </c>
      <c r="G18" s="10">
        <f>SUM(G16:G17)</f>
        <v>53177570644.2155</v>
      </c>
      <c r="H18" s="35">
        <f>+SUM(H16:H17)</f>
        <v>1</v>
      </c>
      <c r="I18" s="29">
        <f>G18/E18</f>
        <v>0.93243201240201445</v>
      </c>
    </row>
    <row r="19" spans="2:9" x14ac:dyDescent="0.25">
      <c r="B19" s="7"/>
      <c r="C19" s="7"/>
      <c r="D19" s="7"/>
      <c r="E19" s="11"/>
      <c r="F19" s="7"/>
      <c r="G19" s="12"/>
      <c r="H19" s="7"/>
      <c r="I19" s="32"/>
    </row>
    <row r="20" spans="2:9" x14ac:dyDescent="0.25">
      <c r="B20" s="7"/>
      <c r="C20" s="7"/>
      <c r="E20" s="12"/>
    </row>
    <row r="21" spans="2:9" x14ac:dyDescent="0.25">
      <c r="B21" s="27" t="s">
        <v>414</v>
      </c>
      <c r="C21" s="7"/>
      <c r="E21" s="13"/>
      <c r="G21" s="11"/>
    </row>
    <row r="22" spans="2:9" x14ac:dyDescent="0.25">
      <c r="B22" s="3" t="s">
        <v>4</v>
      </c>
    </row>
    <row r="23" spans="2:9" x14ac:dyDescent="0.25">
      <c r="B23" s="4" t="s">
        <v>14</v>
      </c>
      <c r="C23" s="4" t="s">
        <v>6</v>
      </c>
      <c r="D23" s="4" t="s">
        <v>11</v>
      </c>
      <c r="E23" s="4" t="s">
        <v>7</v>
      </c>
      <c r="F23" s="4" t="s">
        <v>11</v>
      </c>
      <c r="G23" s="4" t="s">
        <v>8</v>
      </c>
      <c r="H23" s="4" t="s">
        <v>11</v>
      </c>
      <c r="I23" s="31" t="s">
        <v>9</v>
      </c>
    </row>
    <row r="24" spans="2:9" x14ac:dyDescent="0.25">
      <c r="B24" s="14" t="str">
        <f>funcion!B2</f>
        <v>PLANEAMIENTO, GESTION Y RESERVA DE CONTINGENCIA</v>
      </c>
      <c r="C24" s="34">
        <f>funcion!C2</f>
        <v>101280445.07913554</v>
      </c>
      <c r="D24" s="21">
        <f t="shared" ref="D24:D38" si="3">C24/$C$39</f>
        <v>2.0409337712191029E-3</v>
      </c>
      <c r="E24" s="34">
        <f>funcion!D2</f>
        <v>104611741.44099092</v>
      </c>
      <c r="F24" s="21">
        <f t="shared" ref="F24:F38" si="4">E24/$E$39</f>
        <v>1.834294711304434E-3</v>
      </c>
      <c r="G24" s="34">
        <f>funcion!E2</f>
        <v>102125213.30362493</v>
      </c>
      <c r="H24" s="21">
        <f t="shared" ref="H24:H38" si="5">G24/$G$39</f>
        <v>1.9204565395981405E-3</v>
      </c>
      <c r="I24" s="21">
        <f t="shared" ref="I24:I38" si="6">G24/E24</f>
        <v>0.9762308885875054</v>
      </c>
    </row>
    <row r="25" spans="2:9" x14ac:dyDescent="0.25">
      <c r="B25" s="14" t="str">
        <f>funcion!B3</f>
        <v>ORDEN PUBLICO Y SEGURIDAD</v>
      </c>
      <c r="C25" s="34">
        <f>funcion!C3</f>
        <v>34934026.317709565</v>
      </c>
      <c r="D25" s="21">
        <f t="shared" si="3"/>
        <v>7.0396643716130595E-4</v>
      </c>
      <c r="E25" s="34">
        <f>funcion!D3</f>
        <v>29695375.962517168</v>
      </c>
      <c r="F25" s="21">
        <f t="shared" si="4"/>
        <v>5.2068792974799456E-4</v>
      </c>
      <c r="G25" s="34">
        <f>funcion!E3</f>
        <v>27462083.743424263</v>
      </c>
      <c r="H25" s="21">
        <f t="shared" si="5"/>
        <v>5.1642230757699599E-4</v>
      </c>
      <c r="I25" s="21">
        <f t="shared" si="6"/>
        <v>0.92479326673917628</v>
      </c>
    </row>
    <row r="26" spans="2:9" x14ac:dyDescent="0.25">
      <c r="B26" s="14" t="str">
        <f>funcion!B4</f>
        <v>JUSTICIA</v>
      </c>
      <c r="C26" s="34">
        <f>funcion!C4</f>
        <v>175868920.97396559</v>
      </c>
      <c r="D26" s="21">
        <f t="shared" si="3"/>
        <v>3.5439893638221517E-3</v>
      </c>
      <c r="E26" s="34">
        <f>funcion!D4</f>
        <v>200325495.72404739</v>
      </c>
      <c r="F26" s="21">
        <f t="shared" si="4"/>
        <v>3.5125693567899601E-3</v>
      </c>
      <c r="G26" s="34">
        <f>funcion!E4</f>
        <v>198885797.48280483</v>
      </c>
      <c r="H26" s="21">
        <f t="shared" si="5"/>
        <v>3.7400316538235973E-3</v>
      </c>
      <c r="I26" s="21">
        <f t="shared" si="6"/>
        <v>0.9928132051487556</v>
      </c>
    </row>
    <row r="27" spans="2:9" x14ac:dyDescent="0.25">
      <c r="B27" s="14" t="str">
        <f>funcion!B5</f>
        <v>TRABAJO</v>
      </c>
      <c r="C27" s="34">
        <f>funcion!C5</f>
        <v>220804</v>
      </c>
      <c r="D27" s="21">
        <f t="shared" si="3"/>
        <v>4.4494901268270492E-6</v>
      </c>
      <c r="E27" s="34">
        <f>funcion!D5</f>
        <v>201213</v>
      </c>
      <c r="F27" s="21">
        <f t="shared" si="4"/>
        <v>3.5281311319522468E-6</v>
      </c>
      <c r="G27" s="34">
        <f>funcion!E5</f>
        <v>200517.76000000004</v>
      </c>
      <c r="H27" s="21">
        <f t="shared" si="5"/>
        <v>3.7707205795760323E-6</v>
      </c>
      <c r="I27" s="21">
        <f t="shared" si="6"/>
        <v>0.99654475605452952</v>
      </c>
    </row>
    <row r="28" spans="2:9" x14ac:dyDescent="0.25">
      <c r="B28" s="14" t="str">
        <f>funcion!B6</f>
        <v>AGROPECUARIA</v>
      </c>
      <c r="C28" s="34">
        <f>funcion!C6</f>
        <v>0</v>
      </c>
      <c r="D28" s="21">
        <f t="shared" si="3"/>
        <v>0</v>
      </c>
      <c r="E28" s="34">
        <f>funcion!D6</f>
        <v>0</v>
      </c>
      <c r="F28" s="21">
        <f t="shared" si="4"/>
        <v>0</v>
      </c>
      <c r="G28" s="34">
        <f>funcion!E6</f>
        <v>0</v>
      </c>
      <c r="H28" s="21">
        <f t="shared" si="5"/>
        <v>0</v>
      </c>
    </row>
    <row r="29" spans="2:9" x14ac:dyDescent="0.25">
      <c r="B29" s="14" t="str">
        <f>funcion!B7</f>
        <v>ENERGIA</v>
      </c>
      <c r="C29" s="34">
        <f>funcion!C7</f>
        <v>151987404.16069436</v>
      </c>
      <c r="D29" s="21">
        <f t="shared" si="3"/>
        <v>3.0627454856573338E-3</v>
      </c>
      <c r="E29" s="34">
        <f>funcion!D7</f>
        <v>299884189.75966811</v>
      </c>
      <c r="F29" s="21">
        <f t="shared" si="4"/>
        <v>5.258262368094309E-3</v>
      </c>
      <c r="G29" s="34">
        <f>funcion!E7</f>
        <v>263303464.3565073</v>
      </c>
      <c r="H29" s="21">
        <f t="shared" si="5"/>
        <v>4.9514007722944149E-3</v>
      </c>
      <c r="I29" s="21">
        <f t="shared" si="6"/>
        <v>0.87801715911573341</v>
      </c>
    </row>
    <row r="30" spans="2:9" x14ac:dyDescent="0.25">
      <c r="B30" s="14" t="str">
        <f>funcion!B8</f>
        <v>TRANSPORTE</v>
      </c>
      <c r="C30" s="34">
        <f>funcion!C8</f>
        <v>1716999872.1194174</v>
      </c>
      <c r="D30" s="21">
        <f t="shared" si="3"/>
        <v>3.4599798820486284E-2</v>
      </c>
      <c r="E30" s="34">
        <f>funcion!D8</f>
        <v>2428653792.5593538</v>
      </c>
      <c r="F30" s="21">
        <f t="shared" si="4"/>
        <v>4.2584768649453812E-2</v>
      </c>
      <c r="G30" s="34">
        <f>funcion!E8</f>
        <v>1664792244.3080873</v>
      </c>
      <c r="H30" s="21">
        <f t="shared" si="5"/>
        <v>3.1306286168023591E-2</v>
      </c>
      <c r="I30" s="21">
        <f t="shared" si="6"/>
        <v>0.68547944108316194</v>
      </c>
    </row>
    <row r="31" spans="2:9" x14ac:dyDescent="0.25">
      <c r="B31" s="14" t="str">
        <f>funcion!B9</f>
        <v>COMUNICACIONES</v>
      </c>
      <c r="C31" s="34">
        <f>funcion!C9</f>
        <v>344979571.59834278</v>
      </c>
      <c r="D31" s="21">
        <f t="shared" si="3"/>
        <v>6.951790718392109E-3</v>
      </c>
      <c r="E31" s="34">
        <f>funcion!D9</f>
        <v>352792634.63470936</v>
      </c>
      <c r="F31" s="21">
        <f t="shared" si="4"/>
        <v>6.185975445812013E-3</v>
      </c>
      <c r="G31" s="34">
        <f>funcion!E9</f>
        <v>324687913.11892962</v>
      </c>
      <c r="H31" s="21">
        <f t="shared" si="5"/>
        <v>6.1057304646588038E-3</v>
      </c>
      <c r="I31" s="21">
        <f t="shared" si="6"/>
        <v>0.92033642781437286</v>
      </c>
    </row>
    <row r="32" spans="2:9" x14ac:dyDescent="0.25">
      <c r="B32" s="14" t="str">
        <f>funcion!B10</f>
        <v>AMBIENTE</v>
      </c>
      <c r="C32" s="34">
        <f>funcion!C10</f>
        <v>0</v>
      </c>
      <c r="D32" s="21">
        <f t="shared" si="3"/>
        <v>0</v>
      </c>
      <c r="E32" s="34">
        <f>funcion!D10</f>
        <v>0</v>
      </c>
      <c r="F32" s="21">
        <f t="shared" si="4"/>
        <v>0</v>
      </c>
      <c r="G32" s="34">
        <f>funcion!E10</f>
        <v>0</v>
      </c>
      <c r="H32" s="21">
        <f t="shared" si="5"/>
        <v>0</v>
      </c>
    </row>
    <row r="33" spans="2:9" x14ac:dyDescent="0.25">
      <c r="B33" s="14" t="str">
        <f>funcion!B11</f>
        <v>SANEAMIENTO</v>
      </c>
      <c r="C33" s="34">
        <f>funcion!C11</f>
        <v>1967258402.1685524</v>
      </c>
      <c r="D33" s="21">
        <f t="shared" si="3"/>
        <v>3.9642836349733382E-2</v>
      </c>
      <c r="E33" s="34">
        <f>funcion!D11</f>
        <v>2372025291.9292097</v>
      </c>
      <c r="F33" s="21">
        <f t="shared" si="4"/>
        <v>4.1591826960651453E-2</v>
      </c>
      <c r="G33" s="34">
        <f>funcion!E11</f>
        <v>1770795380.1552145</v>
      </c>
      <c r="H33" s="21">
        <f t="shared" si="5"/>
        <v>3.3299666733607187E-2</v>
      </c>
      <c r="I33" s="21">
        <f t="shared" si="6"/>
        <v>0.74653309396840184</v>
      </c>
    </row>
    <row r="34" spans="2:9" x14ac:dyDescent="0.25">
      <c r="B34" s="14" t="str">
        <f>funcion!B12</f>
        <v>VIVIENDA Y DESARROLLO URBANO</v>
      </c>
      <c r="C34" s="34">
        <f>funcion!C12</f>
        <v>22769408.347463652</v>
      </c>
      <c r="D34" s="21">
        <f t="shared" si="3"/>
        <v>4.5883343433874804E-4</v>
      </c>
      <c r="E34" s="34">
        <f>funcion!D12</f>
        <v>33299829.770187106</v>
      </c>
      <c r="F34" s="21">
        <f t="shared" si="4"/>
        <v>5.8388954044175751E-4</v>
      </c>
      <c r="G34" s="34">
        <f>funcion!E12</f>
        <v>30154429.314415805</v>
      </c>
      <c r="H34" s="21">
        <f t="shared" si="5"/>
        <v>5.6705165258797243E-4</v>
      </c>
      <c r="I34" s="21">
        <f t="shared" si="6"/>
        <v>0.90554304699217003</v>
      </c>
    </row>
    <row r="35" spans="2:9" x14ac:dyDescent="0.25">
      <c r="B35" s="14" t="str">
        <f>funcion!B13</f>
        <v>SALUD</v>
      </c>
      <c r="C35" s="34">
        <f>funcion!C13</f>
        <v>9297321501.6598606</v>
      </c>
      <c r="D35" s="21">
        <f t="shared" si="3"/>
        <v>0.18735321926945336</v>
      </c>
      <c r="E35" s="34">
        <f>funcion!D13</f>
        <v>10769410172.233322</v>
      </c>
      <c r="F35" s="21">
        <f t="shared" si="4"/>
        <v>0.18883417722224505</v>
      </c>
      <c r="G35" s="34">
        <f>funcion!E13</f>
        <v>10362368470.76593</v>
      </c>
      <c r="H35" s="21">
        <f t="shared" si="5"/>
        <v>0.19486351755508791</v>
      </c>
      <c r="I35" s="21">
        <f t="shared" si="6"/>
        <v>0.96220390021759372</v>
      </c>
    </row>
    <row r="36" spans="2:9" x14ac:dyDescent="0.25">
      <c r="B36" s="14" t="str">
        <f>funcion!B14</f>
        <v>CULTURA Y DEPORTE</v>
      </c>
      <c r="C36" s="34">
        <f>funcion!C14</f>
        <v>173798976.49096322</v>
      </c>
      <c r="D36" s="21">
        <f t="shared" si="3"/>
        <v>3.5022772682976179E-3</v>
      </c>
      <c r="E36" s="34">
        <f>funcion!D14</f>
        <v>609751289.19796145</v>
      </c>
      <c r="F36" s="21">
        <f t="shared" si="4"/>
        <v>1.0691568169886366E-2</v>
      </c>
      <c r="G36" s="34">
        <f>funcion!E14</f>
        <v>445857210.37728417</v>
      </c>
      <c r="H36" s="21">
        <f t="shared" si="5"/>
        <v>8.384309493193947E-3</v>
      </c>
      <c r="I36" s="21">
        <f t="shared" si="6"/>
        <v>0.73121159114520951</v>
      </c>
    </row>
    <row r="37" spans="2:9" x14ac:dyDescent="0.25">
      <c r="B37" s="14" t="str">
        <f>funcion!B15</f>
        <v>EDUCACION</v>
      </c>
      <c r="C37" s="34">
        <f>funcion!C15</f>
        <v>31146013240.780739</v>
      </c>
      <c r="D37" s="21">
        <f t="shared" si="3"/>
        <v>0.62763300667052424</v>
      </c>
      <c r="E37" s="34">
        <f>funcion!D15</f>
        <v>35231960908.808464</v>
      </c>
      <c r="F37" s="21">
        <f t="shared" si="4"/>
        <v>0.61776812692068461</v>
      </c>
      <c r="G37" s="34">
        <f>funcion!E15</f>
        <v>33499727019.681961</v>
      </c>
      <c r="H37" s="21">
        <f t="shared" si="5"/>
        <v>0.62995971071736501</v>
      </c>
      <c r="I37" s="21">
        <f t="shared" si="6"/>
        <v>0.9508334522279337</v>
      </c>
    </row>
    <row r="38" spans="2:9" x14ac:dyDescent="0.25">
      <c r="B38" s="14" t="str">
        <f>funcion!B16</f>
        <v>PROTECCION SOCIAL</v>
      </c>
      <c r="C38" s="34">
        <f>funcion!C16</f>
        <v>4491129725.8618021</v>
      </c>
      <c r="D38" s="21">
        <f t="shared" si="3"/>
        <v>9.050215292078749E-2</v>
      </c>
      <c r="E38" s="34">
        <f>funcion!D16</f>
        <v>4598431547.9527578</v>
      </c>
      <c r="F38" s="21">
        <f t="shared" si="4"/>
        <v>8.0630324593756297E-2</v>
      </c>
      <c r="G38" s="34">
        <f>funcion!E16</f>
        <v>4487210899.8468781</v>
      </c>
      <c r="H38" s="21">
        <f t="shared" si="5"/>
        <v>8.4381645221602852E-2</v>
      </c>
      <c r="I38" s="21">
        <f t="shared" si="6"/>
        <v>0.97581335136859959</v>
      </c>
    </row>
    <row r="39" spans="2:9" x14ac:dyDescent="0.25">
      <c r="B39" s="15" t="s">
        <v>10</v>
      </c>
      <c r="C39" s="10">
        <f>SUM(C24:C38)</f>
        <v>49624562299.558647</v>
      </c>
      <c r="D39" s="35">
        <f>+SUM(D24:D38)</f>
        <v>0.99999999999999989</v>
      </c>
      <c r="E39" s="10">
        <f>SUM(E24:E38)</f>
        <v>57031043482.97319</v>
      </c>
      <c r="F39" s="35">
        <f>+SUM(F24:F38)</f>
        <v>1</v>
      </c>
      <c r="G39" s="10">
        <f>SUM(G24:G38)</f>
        <v>53177570644.215065</v>
      </c>
      <c r="H39" s="35">
        <f>+SUM(H24:H38)</f>
        <v>1</v>
      </c>
      <c r="I39" s="63">
        <f t="shared" ref="I39" si="7">G39/E39</f>
        <v>0.93243201240200713</v>
      </c>
    </row>
    <row r="40" spans="2:9" x14ac:dyDescent="0.25">
      <c r="C40" s="28"/>
      <c r="D40" s="18"/>
      <c r="E40" s="28"/>
      <c r="F40" s="18"/>
      <c r="G40" s="28"/>
      <c r="H40" s="18"/>
    </row>
    <row r="41" spans="2:9" x14ac:dyDescent="0.25">
      <c r="C41" s="28"/>
      <c r="D41" s="18"/>
      <c r="E41" s="28"/>
      <c r="F41" s="18"/>
      <c r="G41" s="28"/>
      <c r="H41" s="18"/>
    </row>
    <row r="42" spans="2:9" x14ac:dyDescent="0.25">
      <c r="B42" s="9" t="s">
        <v>415</v>
      </c>
    </row>
    <row r="43" spans="2:9" x14ac:dyDescent="0.25">
      <c r="B43" t="s">
        <v>4</v>
      </c>
    </row>
    <row r="44" spans="2:9" x14ac:dyDescent="0.25">
      <c r="B44" s="4" t="s">
        <v>15</v>
      </c>
      <c r="C44" s="4" t="s">
        <v>6</v>
      </c>
      <c r="D44" s="4" t="s">
        <v>11</v>
      </c>
      <c r="E44" s="4" t="s">
        <v>7</v>
      </c>
      <c r="F44" s="4" t="s">
        <v>11</v>
      </c>
      <c r="G44" s="4" t="s">
        <v>8</v>
      </c>
      <c r="H44" s="4" t="s">
        <v>11</v>
      </c>
      <c r="I44" s="31" t="s">
        <v>9</v>
      </c>
    </row>
    <row r="45" spans="2:9" x14ac:dyDescent="0.25">
      <c r="B45" s="5" t="s">
        <v>16</v>
      </c>
      <c r="C45" s="8">
        <f>categoriaPP!B2</f>
        <v>9616005777.9095993</v>
      </c>
      <c r="D45" s="23">
        <f>C45/$C$47</f>
        <v>0.19377512530715355</v>
      </c>
      <c r="E45" s="8">
        <f>categoriaPP!C2</f>
        <v>9857539955.5492077</v>
      </c>
      <c r="F45" s="24">
        <f>E45/$E$47</f>
        <v>0.17284516210004502</v>
      </c>
      <c r="G45" s="8">
        <f>categoriaPP!D2</f>
        <v>9393208223.6034889</v>
      </c>
      <c r="H45" s="24">
        <f>G45/$G$47</f>
        <v>0.17663853594307236</v>
      </c>
      <c r="I45" s="21">
        <f>G45/E45</f>
        <v>0.95289577987616192</v>
      </c>
    </row>
    <row r="46" spans="2:9" x14ac:dyDescent="0.25">
      <c r="B46" s="5" t="s">
        <v>17</v>
      </c>
      <c r="C46" s="8">
        <f>categoriaPP!B3</f>
        <v>40008556521.648918</v>
      </c>
      <c r="D46" s="23">
        <f>C46/$C$47</f>
        <v>0.80622487469284643</v>
      </c>
      <c r="E46" s="8">
        <f>categoriaPP!C3</f>
        <v>47173503527.42392</v>
      </c>
      <c r="F46" s="24">
        <f>E46/$E$47</f>
        <v>0.82715483789995492</v>
      </c>
      <c r="G46" s="8">
        <f>categoriaPP!D3</f>
        <v>43784362420.611786</v>
      </c>
      <c r="H46" s="24">
        <f>G46/$G$47</f>
        <v>0.82336146405692767</v>
      </c>
      <c r="I46" s="21">
        <f>G46/E46</f>
        <v>0.92815583212211739</v>
      </c>
    </row>
    <row r="47" spans="2:9" x14ac:dyDescent="0.25">
      <c r="B47" s="6" t="s">
        <v>10</v>
      </c>
      <c r="C47" s="25">
        <f>SUM(C45:C46)</f>
        <v>49624562299.558517</v>
      </c>
      <c r="D47" s="36">
        <f>+SUM(D45:D46)</f>
        <v>1</v>
      </c>
      <c r="E47" s="25">
        <f>SUM(E45:E46)</f>
        <v>57031043482.973129</v>
      </c>
      <c r="F47" s="36">
        <f>+SUM(F45:F46)</f>
        <v>1</v>
      </c>
      <c r="G47" s="25">
        <f>SUM(G45:G46)</f>
        <v>53177570644.215271</v>
      </c>
      <c r="H47" s="36">
        <f>+SUM(H45:H46)</f>
        <v>1</v>
      </c>
      <c r="I47" s="29">
        <f>G47/E47</f>
        <v>0.93243201240201168</v>
      </c>
    </row>
    <row r="48" spans="2:9" x14ac:dyDescent="0.25">
      <c r="H48" s="16"/>
    </row>
    <row r="50" spans="1:9" x14ac:dyDescent="0.25">
      <c r="B50" s="9" t="s">
        <v>416</v>
      </c>
    </row>
    <row r="51" spans="1:9" x14ac:dyDescent="0.25">
      <c r="B51" t="s">
        <v>4</v>
      </c>
    </row>
    <row r="52" spans="1:9" x14ac:dyDescent="0.25">
      <c r="A52" s="39"/>
      <c r="B52" s="42" t="s">
        <v>17</v>
      </c>
      <c r="C52" s="42" t="s">
        <v>6</v>
      </c>
      <c r="D52" s="42" t="s">
        <v>11</v>
      </c>
      <c r="E52" s="42" t="s">
        <v>7</v>
      </c>
      <c r="F52" s="42" t="s">
        <v>11</v>
      </c>
      <c r="G52" s="42" t="s">
        <v>8</v>
      </c>
      <c r="H52" s="42" t="s">
        <v>11</v>
      </c>
      <c r="I52" s="43" t="s">
        <v>9</v>
      </c>
    </row>
    <row r="53" spans="1:9" x14ac:dyDescent="0.25">
      <c r="A53" s="39"/>
      <c r="B53" s="48" t="str">
        <f>programa!A2</f>
        <v>0002-SALUD MATERNO NEONATAL</v>
      </c>
      <c r="C53" s="49">
        <f>programa!D2</f>
        <v>1999292922.3958354</v>
      </c>
      <c r="D53" s="58">
        <f t="shared" ref="D53:D84" si="8">C53/$C$140</f>
        <v>4.0288373937227007E-2</v>
      </c>
      <c r="E53" s="49">
        <f>programa!E2</f>
        <v>2386793677.8388896</v>
      </c>
      <c r="F53" s="58">
        <f t="shared" ref="F53:F84" si="9">E53/$E$140</f>
        <v>4.1850780418413246E-2</v>
      </c>
      <c r="G53" s="49">
        <f>programa!F2</f>
        <v>2285943788.7310009</v>
      </c>
      <c r="H53" s="58">
        <f t="shared" ref="H53:H84" si="10">G53/$G$140</f>
        <v>4.2986991715457001E-2</v>
      </c>
      <c r="I53" s="40">
        <f t="shared" ref="I53:I140" si="11">G53/E53</f>
        <v>0.95774670846321219</v>
      </c>
    </row>
    <row r="54" spans="1:9" x14ac:dyDescent="0.25">
      <c r="A54" s="39"/>
      <c r="B54" s="48" t="str">
        <f>programa!A3</f>
        <v>0016-TBC-VIH/SIDA</v>
      </c>
      <c r="C54" s="49">
        <f>programa!D3</f>
        <v>206055160.18462142</v>
      </c>
      <c r="D54" s="58">
        <f t="shared" si="8"/>
        <v>4.1522816652924746E-3</v>
      </c>
      <c r="E54" s="49">
        <f>programa!E3</f>
        <v>241345062.18736085</v>
      </c>
      <c r="F54" s="58">
        <f t="shared" si="9"/>
        <v>4.2318191540615096E-3</v>
      </c>
      <c r="G54" s="49">
        <f>programa!F3</f>
        <v>238126555.10039043</v>
      </c>
      <c r="H54" s="58">
        <f t="shared" si="10"/>
        <v>4.4779509897805991E-3</v>
      </c>
      <c r="I54" s="40">
        <f t="shared" si="11"/>
        <v>0.98666429278560575</v>
      </c>
    </row>
    <row r="55" spans="1:9" x14ac:dyDescent="0.25">
      <c r="A55" s="39"/>
      <c r="B55" s="48" t="str">
        <f>programa!A4</f>
        <v>0017-ENFERMEDADES METAXENICAS Y ZOONOSIS</v>
      </c>
      <c r="C55" s="49">
        <f>programa!D4</f>
        <v>143815522.09112489</v>
      </c>
      <c r="D55" s="58">
        <f t="shared" si="8"/>
        <v>2.898071346664634E-3</v>
      </c>
      <c r="E55" s="49">
        <f>programa!E4</f>
        <v>187233115.98804319</v>
      </c>
      <c r="F55" s="58">
        <f t="shared" si="9"/>
        <v>3.2830035109552604E-3</v>
      </c>
      <c r="G55" s="49">
        <f>programa!F4</f>
        <v>184824266.9972209</v>
      </c>
      <c r="H55" s="58">
        <f t="shared" si="10"/>
        <v>3.4756056878526699E-3</v>
      </c>
      <c r="I55" s="40">
        <f t="shared" si="11"/>
        <v>0.98713449285875199</v>
      </c>
    </row>
    <row r="56" spans="1:9" x14ac:dyDescent="0.25">
      <c r="A56" s="39"/>
      <c r="B56" s="48" t="str">
        <f>programa!A5</f>
        <v>0018-ENFERMEDADES NO TRANSMISIBLES</v>
      </c>
      <c r="C56" s="49">
        <f>programa!D5</f>
        <v>129396744.00291374</v>
      </c>
      <c r="D56" s="58">
        <f t="shared" si="8"/>
        <v>2.6075140617223065E-3</v>
      </c>
      <c r="E56" s="49">
        <f>programa!E5</f>
        <v>164525761.64521688</v>
      </c>
      <c r="F56" s="58">
        <f t="shared" si="9"/>
        <v>2.8848457190571403E-3</v>
      </c>
      <c r="G56" s="49">
        <f>programa!F5</f>
        <v>162019132.15676555</v>
      </c>
      <c r="H56" s="58">
        <f t="shared" si="10"/>
        <v>3.0467569351890081E-3</v>
      </c>
      <c r="I56" s="40">
        <f t="shared" si="11"/>
        <v>0.98476451673351539</v>
      </c>
    </row>
    <row r="57" spans="1:9" x14ac:dyDescent="0.25">
      <c r="A57" s="39"/>
      <c r="B57" s="48" t="str">
        <f>programa!A6</f>
        <v>0024-PREVENCION Y CONTROL DEL CANCER</v>
      </c>
      <c r="C57" s="49">
        <f>programa!D6</f>
        <v>92432381.421033278</v>
      </c>
      <c r="D57" s="58">
        <f t="shared" si="8"/>
        <v>1.8626336865817635E-3</v>
      </c>
      <c r="E57" s="49">
        <f>programa!E6</f>
        <v>122330009.60727535</v>
      </c>
      <c r="F57" s="58">
        <f t="shared" si="9"/>
        <v>2.144972319221151E-3</v>
      </c>
      <c r="G57" s="49">
        <f>programa!F6</f>
        <v>118183495.74435887</v>
      </c>
      <c r="H57" s="58">
        <f t="shared" si="10"/>
        <v>2.2224312677814207E-3</v>
      </c>
      <c r="I57" s="40">
        <f t="shared" si="11"/>
        <v>0.96610387037303169</v>
      </c>
    </row>
    <row r="58" spans="1:9" hidden="1" x14ac:dyDescent="0.25">
      <c r="A58" s="39"/>
      <c r="B58" s="48" t="str">
        <f>programa!A7</f>
        <v>0030-REDUCCION DE DELITOS Y FALTAS QUE AFECTAN LA SEGURIDAD CIUDADANA</v>
      </c>
      <c r="C58" s="49">
        <f>programa!D7</f>
        <v>0</v>
      </c>
      <c r="D58" s="58">
        <f t="shared" si="8"/>
        <v>0</v>
      </c>
      <c r="E58" s="49">
        <f>programa!E7</f>
        <v>0</v>
      </c>
      <c r="F58" s="58">
        <f t="shared" si="9"/>
        <v>0</v>
      </c>
      <c r="G58" s="49">
        <f>programa!F7</f>
        <v>0</v>
      </c>
      <c r="H58" s="58">
        <f t="shared" si="10"/>
        <v>0</v>
      </c>
      <c r="I58" s="40" t="e">
        <f t="shared" si="11"/>
        <v>#DIV/0!</v>
      </c>
    </row>
    <row r="59" spans="1:9" hidden="1" x14ac:dyDescent="0.25">
      <c r="A59" s="39"/>
      <c r="B59" s="48" t="str">
        <f>programa!A8</f>
        <v>0031-REDUCCION DEL TRAFICO ILICITO DE DROGAS</v>
      </c>
      <c r="C59" s="49">
        <f>programa!D8</f>
        <v>0</v>
      </c>
      <c r="D59" s="58">
        <f t="shared" si="8"/>
        <v>0</v>
      </c>
      <c r="E59" s="49">
        <f>programa!E8</f>
        <v>0</v>
      </c>
      <c r="F59" s="58">
        <f t="shared" si="9"/>
        <v>0</v>
      </c>
      <c r="G59" s="49">
        <f>programa!F8</f>
        <v>0</v>
      </c>
      <c r="H59" s="58">
        <f t="shared" si="10"/>
        <v>0</v>
      </c>
      <c r="I59" s="40" t="e">
        <f t="shared" si="11"/>
        <v>#DIV/0!</v>
      </c>
    </row>
    <row r="60" spans="1:9" hidden="1" x14ac:dyDescent="0.25">
      <c r="A60" s="39"/>
      <c r="B60" s="48" t="str">
        <f>programa!A9</f>
        <v>0032-LUCHA CONTRA EL TERRORISMO</v>
      </c>
      <c r="C60" s="49">
        <f>programa!D9</f>
        <v>0</v>
      </c>
      <c r="D60" s="58">
        <f t="shared" si="8"/>
        <v>0</v>
      </c>
      <c r="E60" s="49">
        <f>programa!E9</f>
        <v>0</v>
      </c>
      <c r="F60" s="58">
        <f t="shared" si="9"/>
        <v>0</v>
      </c>
      <c r="G60" s="49">
        <f>programa!F9</f>
        <v>0</v>
      </c>
      <c r="H60" s="58">
        <f t="shared" si="10"/>
        <v>0</v>
      </c>
      <c r="I60" s="40" t="e">
        <f t="shared" si="11"/>
        <v>#DIV/0!</v>
      </c>
    </row>
    <row r="61" spans="1:9" hidden="1" x14ac:dyDescent="0.25">
      <c r="A61" s="39"/>
      <c r="B61" s="48" t="str">
        <f>programa!A10</f>
        <v>0036-GESTION INTEGRAL DE RESIDUOS SOLIDOS</v>
      </c>
      <c r="C61" s="49">
        <f>programa!D10</f>
        <v>0</v>
      </c>
      <c r="D61" s="58">
        <f t="shared" si="8"/>
        <v>0</v>
      </c>
      <c r="E61" s="49">
        <f>programa!E10</f>
        <v>0</v>
      </c>
      <c r="F61" s="58">
        <f t="shared" si="9"/>
        <v>0</v>
      </c>
      <c r="G61" s="49">
        <f>programa!F10</f>
        <v>0</v>
      </c>
      <c r="H61" s="58">
        <f t="shared" si="10"/>
        <v>0</v>
      </c>
      <c r="I61" s="40" t="e">
        <f t="shared" si="11"/>
        <v>#DIV/0!</v>
      </c>
    </row>
    <row r="62" spans="1:9" hidden="1" x14ac:dyDescent="0.25">
      <c r="A62" s="39"/>
      <c r="B62" s="48" t="str">
        <f>programa!A11</f>
        <v>0039-MEJORA DE LA SANIDAD ANIMAL</v>
      </c>
      <c r="C62" s="49">
        <f>programa!D11</f>
        <v>0</v>
      </c>
      <c r="D62" s="58">
        <f t="shared" si="8"/>
        <v>0</v>
      </c>
      <c r="E62" s="49">
        <f>programa!E11</f>
        <v>0</v>
      </c>
      <c r="F62" s="58">
        <f t="shared" si="9"/>
        <v>0</v>
      </c>
      <c r="G62" s="49">
        <f>programa!F11</f>
        <v>0</v>
      </c>
      <c r="H62" s="58">
        <f t="shared" si="10"/>
        <v>0</v>
      </c>
      <c r="I62" s="40" t="e">
        <f t="shared" si="11"/>
        <v>#DIV/0!</v>
      </c>
    </row>
    <row r="63" spans="1:9" hidden="1" x14ac:dyDescent="0.25">
      <c r="A63" s="39"/>
      <c r="B63" s="48" t="str">
        <f>programa!A12</f>
        <v>0040-MEJORA Y MANTENIMIENTO DE LA SANIDAD VEGETAL</v>
      </c>
      <c r="C63" s="49">
        <f>programa!D12</f>
        <v>0</v>
      </c>
      <c r="D63" s="58">
        <f t="shared" si="8"/>
        <v>0</v>
      </c>
      <c r="E63" s="49">
        <f>programa!E12</f>
        <v>0</v>
      </c>
      <c r="F63" s="58">
        <f t="shared" si="9"/>
        <v>0</v>
      </c>
      <c r="G63" s="49">
        <f>programa!F12</f>
        <v>0</v>
      </c>
      <c r="H63" s="58">
        <f t="shared" si="10"/>
        <v>0</v>
      </c>
      <c r="I63" s="40" t="e">
        <f t="shared" si="11"/>
        <v>#DIV/0!</v>
      </c>
    </row>
    <row r="64" spans="1:9" hidden="1" x14ac:dyDescent="0.25">
      <c r="A64" s="39"/>
      <c r="B64" s="48" t="str">
        <f>programa!A13</f>
        <v>0041-MEJORA DE LA INOCUIDAD AGROALIMENTARIA</v>
      </c>
      <c r="C64" s="49">
        <f>programa!D13</f>
        <v>0</v>
      </c>
      <c r="D64" s="58">
        <f t="shared" si="8"/>
        <v>0</v>
      </c>
      <c r="E64" s="49">
        <f>programa!E13</f>
        <v>0</v>
      </c>
      <c r="F64" s="58">
        <f t="shared" si="9"/>
        <v>0</v>
      </c>
      <c r="G64" s="49">
        <f>programa!F13</f>
        <v>0</v>
      </c>
      <c r="H64" s="58">
        <f t="shared" si="10"/>
        <v>0</v>
      </c>
      <c r="I64" s="40" t="e">
        <f t="shared" si="11"/>
        <v>#DIV/0!</v>
      </c>
    </row>
    <row r="65" spans="1:9" hidden="1" x14ac:dyDescent="0.25">
      <c r="A65" s="39"/>
      <c r="B65" s="48" t="str">
        <f>programa!A14</f>
        <v>0042-APROVECHAMIENTO DE LOS RECURSOS HIDRICOS PARA USO AGRARIO</v>
      </c>
      <c r="C65" s="49">
        <f>programa!D14</f>
        <v>0</v>
      </c>
      <c r="D65" s="58">
        <f t="shared" si="8"/>
        <v>0</v>
      </c>
      <c r="E65" s="49">
        <f>programa!E14</f>
        <v>0</v>
      </c>
      <c r="F65" s="58">
        <f t="shared" si="9"/>
        <v>0</v>
      </c>
      <c r="G65" s="49">
        <f>programa!F14</f>
        <v>0</v>
      </c>
      <c r="H65" s="58">
        <f t="shared" si="10"/>
        <v>0</v>
      </c>
      <c r="I65" s="40" t="e">
        <f t="shared" si="11"/>
        <v>#DIV/0!</v>
      </c>
    </row>
    <row r="66" spans="1:9" x14ac:dyDescent="0.25">
      <c r="A66" s="39"/>
      <c r="B66" s="48" t="str">
        <f>programa!A15</f>
        <v>0046-ACCESO Y USO DE LA ELECTRIFICACION RURAL</v>
      </c>
      <c r="C66" s="49">
        <f>programa!D15</f>
        <v>137510177.18176204</v>
      </c>
      <c r="D66" s="58">
        <f t="shared" si="8"/>
        <v>2.7710103789265078E-3</v>
      </c>
      <c r="E66" s="49">
        <f>programa!E15</f>
        <v>279970729.99760008</v>
      </c>
      <c r="F66" s="58">
        <f t="shared" si="9"/>
        <v>4.9090935900758361E-3</v>
      </c>
      <c r="G66" s="49">
        <f>programa!F15</f>
        <v>247682466.84063923</v>
      </c>
      <c r="H66" s="58">
        <f t="shared" si="10"/>
        <v>4.6576491524549105E-3</v>
      </c>
      <c r="I66" s="40">
        <f t="shared" si="11"/>
        <v>0.88467271861870123</v>
      </c>
    </row>
    <row r="67" spans="1:9" x14ac:dyDescent="0.25">
      <c r="A67" s="39"/>
      <c r="B67" s="48" t="str">
        <f>programa!A16</f>
        <v>0047-ACCESO Y USO ADECUADO DE LOS SERVICIOS PUBLICOS DE TELECOMUNICACIONES E INFORMACION ASOCIADOS</v>
      </c>
      <c r="C67" s="49">
        <f>programa!D16</f>
        <v>344979571.59834278</v>
      </c>
      <c r="D67" s="58">
        <f t="shared" si="8"/>
        <v>6.9517907183921125E-3</v>
      </c>
      <c r="E67" s="49">
        <f>programa!E16</f>
        <v>352792634.63470936</v>
      </c>
      <c r="F67" s="58">
        <f t="shared" si="9"/>
        <v>6.1859754458120104E-3</v>
      </c>
      <c r="G67" s="49">
        <f>programa!F16</f>
        <v>324687913.11892968</v>
      </c>
      <c r="H67" s="58">
        <f t="shared" si="10"/>
        <v>6.1057304646588099E-3</v>
      </c>
      <c r="I67" s="40">
        <f t="shared" si="11"/>
        <v>0.92033642781437308</v>
      </c>
    </row>
    <row r="68" spans="1:9" x14ac:dyDescent="0.25">
      <c r="A68" s="39"/>
      <c r="B68" s="48" t="str">
        <f>programa!A17</f>
        <v>0048-PREVENCION Y ATENCION DE INCENDIOS, EMERGENCIAS MEDICAS, RESCATES Y OTROS</v>
      </c>
      <c r="C68" s="49">
        <f>programa!D17</f>
        <v>27690143.377668634</v>
      </c>
      <c r="D68" s="58">
        <f t="shared" si="8"/>
        <v>5.5799269745730165E-4</v>
      </c>
      <c r="E68" s="49">
        <f>programa!E17</f>
        <v>25303674.728224091</v>
      </c>
      <c r="F68" s="58">
        <f t="shared" si="9"/>
        <v>4.4368247857464816E-4</v>
      </c>
      <c r="G68" s="49">
        <f>programa!F17</f>
        <v>23280711.778528385</v>
      </c>
      <c r="H68" s="58">
        <f t="shared" si="10"/>
        <v>4.3779193927996781E-4</v>
      </c>
      <c r="I68" s="40">
        <f t="shared" si="11"/>
        <v>0.92005260218432761</v>
      </c>
    </row>
    <row r="69" spans="1:9" x14ac:dyDescent="0.25">
      <c r="A69" s="39"/>
      <c r="B69" s="48" t="str">
        <f>programa!A18</f>
        <v>0049-PROGRAMA NACIONAL DE APOYO DIRECTO A LOS MAS POBRES</v>
      </c>
      <c r="C69" s="49">
        <f>programa!D18</f>
        <v>1052066303</v>
      </c>
      <c r="D69" s="58">
        <f t="shared" si="8"/>
        <v>2.120051551586899E-2</v>
      </c>
      <c r="E69" s="49">
        <f>programa!E18</f>
        <v>1055760181</v>
      </c>
      <c r="F69" s="58">
        <f t="shared" si="9"/>
        <v>1.8512026372359824E-2</v>
      </c>
      <c r="G69" s="49">
        <f>programa!F18</f>
        <v>1052459026.8099998</v>
      </c>
      <c r="H69" s="58">
        <f t="shared" si="10"/>
        <v>1.9791408559286877E-2</v>
      </c>
      <c r="I69" s="40">
        <f t="shared" si="11"/>
        <v>0.99687319691591947</v>
      </c>
    </row>
    <row r="70" spans="1:9" x14ac:dyDescent="0.25">
      <c r="A70" s="39"/>
      <c r="B70" s="48" t="str">
        <f>programa!A19</f>
        <v>0051-PREVENCION Y TRATAMIENTO DEL CONSUMO DE DROGAS</v>
      </c>
      <c r="C70" s="49">
        <f>programa!D19</f>
        <v>22273115.281119775</v>
      </c>
      <c r="D70" s="58">
        <f t="shared" si="8"/>
        <v>4.488324782930706E-4</v>
      </c>
      <c r="E70" s="49">
        <f>programa!E19</f>
        <v>20908145.461736586</v>
      </c>
      <c r="F70" s="58">
        <f t="shared" si="9"/>
        <v>3.6660990549785004E-4</v>
      </c>
      <c r="G70" s="49">
        <f>programa!F19</f>
        <v>20326106.635982268</v>
      </c>
      <c r="H70" s="58">
        <f t="shared" si="10"/>
        <v>3.8223082381807642E-4</v>
      </c>
      <c r="I70" s="40">
        <f t="shared" si="11"/>
        <v>0.97216210175983842</v>
      </c>
    </row>
    <row r="71" spans="1:9" hidden="1" x14ac:dyDescent="0.25">
      <c r="A71" s="39"/>
      <c r="B71" s="48" t="str">
        <f>programa!A20</f>
        <v>0057-CONSERVACION DE LA DIVERSIDAD BIOLOGICA Y APROVECHAMIENTO SOSTENIBLE DE LOS RECURSOS NATURALES EN AREA NATURAL PROTEGIDA</v>
      </c>
      <c r="C71" s="49">
        <f>programa!D20</f>
        <v>0</v>
      </c>
      <c r="D71" s="58">
        <f t="shared" si="8"/>
        <v>0</v>
      </c>
      <c r="E71" s="49">
        <f>programa!E20</f>
        <v>0</v>
      </c>
      <c r="F71" s="58">
        <f t="shared" si="9"/>
        <v>0</v>
      </c>
      <c r="G71" s="49">
        <f>programa!F20</f>
        <v>0</v>
      </c>
      <c r="H71" s="58">
        <f t="shared" si="10"/>
        <v>0</v>
      </c>
      <c r="I71" s="40" t="e">
        <f t="shared" si="11"/>
        <v>#DIV/0!</v>
      </c>
    </row>
    <row r="72" spans="1:9" x14ac:dyDescent="0.25">
      <c r="A72" s="39"/>
      <c r="B72" s="48" t="str">
        <f>programa!A21</f>
        <v>0058-ACCESO DE LA POBLACION A LA PROPIEDAD PREDIAL FORMALIZADA</v>
      </c>
      <c r="C72" s="49">
        <f>programa!D21</f>
        <v>16724147.392183758</v>
      </c>
      <c r="D72" s="58">
        <f t="shared" si="8"/>
        <v>3.3701349930763034E-4</v>
      </c>
      <c r="E72" s="49">
        <f>programa!E21</f>
        <v>15769904.052957764</v>
      </c>
      <c r="F72" s="58">
        <f t="shared" si="9"/>
        <v>2.7651438742596241E-4</v>
      </c>
      <c r="G72" s="49">
        <f>programa!F21</f>
        <v>15175310.860443922</v>
      </c>
      <c r="H72" s="58">
        <f t="shared" si="10"/>
        <v>2.853705176186867E-4</v>
      </c>
      <c r="I72" s="40">
        <f t="shared" si="11"/>
        <v>0.96229570005517429</v>
      </c>
    </row>
    <row r="73" spans="1:9" x14ac:dyDescent="0.25">
      <c r="A73" s="39"/>
      <c r="B73" s="48" t="str">
        <f>programa!A22</f>
        <v>0066-FORMACION UNIVERSITARIA DE PREGRADO</v>
      </c>
      <c r="C73" s="49">
        <f>programa!D22</f>
        <v>264965436.05074</v>
      </c>
      <c r="D73" s="58">
        <f t="shared" si="8"/>
        <v>5.3394009694488868E-3</v>
      </c>
      <c r="E73" s="49">
        <f>programa!E22</f>
        <v>292642934.56677634</v>
      </c>
      <c r="F73" s="58">
        <f t="shared" si="9"/>
        <v>5.1312919542519991E-3</v>
      </c>
      <c r="G73" s="49">
        <f>programa!F22</f>
        <v>257968568.25350425</v>
      </c>
      <c r="H73" s="58">
        <f t="shared" si="10"/>
        <v>4.8510784740326907E-3</v>
      </c>
      <c r="I73" s="40">
        <f t="shared" si="11"/>
        <v>0.88151305834667271</v>
      </c>
    </row>
    <row r="74" spans="1:9" ht="15" customHeight="1" x14ac:dyDescent="0.25">
      <c r="A74" s="39"/>
      <c r="B74" s="48" t="str">
        <f>programa!A23</f>
        <v>0067-CELERIDAD EN LOS PROCESOS JUDICIALES DE FAMILIA</v>
      </c>
      <c r="C74" s="49">
        <f>programa!D23</f>
        <v>57069247.668064676</v>
      </c>
      <c r="D74" s="58">
        <f t="shared" si="8"/>
        <v>1.1500201719375621E-3</v>
      </c>
      <c r="E74" s="49">
        <f>programa!E23</f>
        <v>60539152.791573212</v>
      </c>
      <c r="F74" s="58">
        <f t="shared" si="9"/>
        <v>1.0615122763736097E-3</v>
      </c>
      <c r="G74" s="49">
        <f>programa!F23</f>
        <v>60411963.834150337</v>
      </c>
      <c r="H74" s="58">
        <f t="shared" si="10"/>
        <v>1.1360421903876933E-3</v>
      </c>
      <c r="I74" s="40">
        <f t="shared" si="11"/>
        <v>0.99789906281211493</v>
      </c>
    </row>
    <row r="75" spans="1:9" x14ac:dyDescent="0.25">
      <c r="A75" s="39"/>
      <c r="B75" s="48" t="str">
        <f>programa!A24</f>
        <v>0068-REDUCCION DE VULNERABILIDAD Y ATENCION DE EMERGENCIAS POR DESASTRES</v>
      </c>
      <c r="C75" s="49">
        <f>programa!D24</f>
        <v>247085999.29960394</v>
      </c>
      <c r="D75" s="58">
        <f t="shared" si="8"/>
        <v>4.9791068746978468E-3</v>
      </c>
      <c r="E75" s="49">
        <f>programa!E24</f>
        <v>346229664.5678221</v>
      </c>
      <c r="F75" s="58">
        <f t="shared" si="9"/>
        <v>6.0708982936843858E-3</v>
      </c>
      <c r="G75" s="49">
        <f>programa!F24</f>
        <v>271297877.6054759</v>
      </c>
      <c r="H75" s="58">
        <f t="shared" si="10"/>
        <v>5.1017350796371758E-3</v>
      </c>
      <c r="I75" s="40">
        <f t="shared" si="11"/>
        <v>0.78357779638587843</v>
      </c>
    </row>
    <row r="76" spans="1:9" x14ac:dyDescent="0.25">
      <c r="A76" s="39"/>
      <c r="B76" s="48" t="str">
        <f>programa!A25</f>
        <v>0072-PROGRAMA DE DESARROLLO ALTERNATIVO INTEGRAL Y SOSTENIBLE - PIRDAIS</v>
      </c>
      <c r="C76" s="49">
        <f>programa!D25</f>
        <v>0</v>
      </c>
      <c r="D76" s="58">
        <f t="shared" si="8"/>
        <v>0</v>
      </c>
      <c r="E76" s="49">
        <f>programa!E25</f>
        <v>7209314.7428417411</v>
      </c>
      <c r="F76" s="58">
        <f t="shared" si="9"/>
        <v>1.2641036008738125E-4</v>
      </c>
      <c r="G76" s="49">
        <f>programa!F25</f>
        <v>3782390.7646932947</v>
      </c>
      <c r="H76" s="58">
        <f t="shared" si="10"/>
        <v>7.1127558458798559E-5</v>
      </c>
      <c r="I76" s="40">
        <f t="shared" si="11"/>
        <v>0.52465329918476633</v>
      </c>
    </row>
    <row r="77" spans="1:9" x14ac:dyDescent="0.25">
      <c r="A77" s="39"/>
      <c r="B77" s="48" t="str">
        <f>programa!A26</f>
        <v>0073-PROGRAMA PARA LA GENERACION DEL EMPLEO SOCIAL INCLUSIVO - TRABAJA PERU</v>
      </c>
      <c r="C77" s="49">
        <f>programa!D26</f>
        <v>600835.77439315908</v>
      </c>
      <c r="D77" s="58">
        <f t="shared" si="8"/>
        <v>1.2107628693351783E-5</v>
      </c>
      <c r="E77" s="49">
        <f>programa!E26</f>
        <v>9211627.4881512579</v>
      </c>
      <c r="F77" s="58">
        <f t="shared" si="9"/>
        <v>1.6151953261913252E-4</v>
      </c>
      <c r="G77" s="49">
        <f>programa!F26</f>
        <v>470659.86187394895</v>
      </c>
      <c r="H77" s="58">
        <f t="shared" si="10"/>
        <v>8.850721388212761E-6</v>
      </c>
      <c r="I77" s="40">
        <f t="shared" si="11"/>
        <v>5.1094104975407423E-2</v>
      </c>
    </row>
    <row r="78" spans="1:9" s="66" customFormat="1" hidden="1" x14ac:dyDescent="0.25">
      <c r="A78" s="65"/>
      <c r="B78" s="48" t="str">
        <f>programa!A27</f>
        <v>0074-GESTION INTEGRADA Y EFECTIVA DEL CONTROL DE OFERTA DE DROGAS EN EL PERU</v>
      </c>
      <c r="C78" s="49">
        <f>programa!D27</f>
        <v>0</v>
      </c>
      <c r="D78" s="58">
        <f t="shared" si="8"/>
        <v>0</v>
      </c>
      <c r="E78" s="49">
        <f>programa!E27</f>
        <v>0</v>
      </c>
      <c r="F78" s="58">
        <f t="shared" si="9"/>
        <v>0</v>
      </c>
      <c r="G78" s="49">
        <f>programa!F27</f>
        <v>0</v>
      </c>
      <c r="H78" s="58">
        <f t="shared" si="10"/>
        <v>0</v>
      </c>
      <c r="I78" s="40" t="e">
        <f t="shared" si="11"/>
        <v>#DIV/0!</v>
      </c>
    </row>
    <row r="79" spans="1:9" ht="47.25" customHeight="1" x14ac:dyDescent="0.25">
      <c r="A79" s="39"/>
      <c r="B79" s="48" t="str">
        <f>programa!A28</f>
        <v>0079-ACCESO DE LA POBLACION A LA IDENTIDAD</v>
      </c>
      <c r="C79" s="49">
        <f>programa!D28</f>
        <v>101274445.07913552</v>
      </c>
      <c r="D79" s="58">
        <f t="shared" si="8"/>
        <v>2.0408128633516692E-3</v>
      </c>
      <c r="E79" s="49">
        <f>programa!E28</f>
        <v>104585366.44099097</v>
      </c>
      <c r="F79" s="58">
        <f t="shared" si="9"/>
        <v>1.8338322438763591E-3</v>
      </c>
      <c r="G79" s="49">
        <f>programa!F28</f>
        <v>102111556.30362491</v>
      </c>
      <c r="H79" s="58">
        <f t="shared" si="10"/>
        <v>1.9201997207958807E-3</v>
      </c>
      <c r="I79" s="40">
        <f t="shared" si="11"/>
        <v>0.97634649835298104</v>
      </c>
    </row>
    <row r="80" spans="1:9" x14ac:dyDescent="0.25">
      <c r="A80" s="39"/>
      <c r="B80" s="48" t="str">
        <f>programa!A29</f>
        <v>0082-PROGRAMA NACIONAL DE SANEAMIENTO URBANO</v>
      </c>
      <c r="C80" s="49">
        <f>programa!D29</f>
        <v>806547493.44750559</v>
      </c>
      <c r="D80" s="58">
        <f t="shared" si="8"/>
        <v>1.6252989569535796E-2</v>
      </c>
      <c r="E80" s="49">
        <f>programa!E29</f>
        <v>876453073.82221961</v>
      </c>
      <c r="F80" s="58">
        <f t="shared" si="9"/>
        <v>1.5367999957494856E-2</v>
      </c>
      <c r="G80" s="49">
        <f>programa!F29</f>
        <v>680662554.03907239</v>
      </c>
      <c r="H80" s="58">
        <f t="shared" si="10"/>
        <v>1.2799805365180196E-2</v>
      </c>
      <c r="I80" s="40">
        <f t="shared" si="11"/>
        <v>0.77661037923079779</v>
      </c>
    </row>
    <row r="81" spans="1:9" x14ac:dyDescent="0.25">
      <c r="A81" s="39"/>
      <c r="B81" s="48" t="str">
        <f>programa!A30</f>
        <v>0083-PROGRAMA NACIONAL DE SANEAMIENTO RURAL</v>
      </c>
      <c r="C81" s="49">
        <f>programa!D30</f>
        <v>884131035.37470889</v>
      </c>
      <c r="D81" s="58">
        <f t="shared" si="8"/>
        <v>1.7816399669938702E-2</v>
      </c>
      <c r="E81" s="49">
        <f>programa!E30</f>
        <v>1268238235.6652071</v>
      </c>
      <c r="F81" s="58">
        <f t="shared" si="9"/>
        <v>2.2237682465758205E-2</v>
      </c>
      <c r="G81" s="49">
        <f>programa!F30</f>
        <v>920376803.84448075</v>
      </c>
      <c r="H81" s="58">
        <f t="shared" si="10"/>
        <v>1.7307612828014827E-2</v>
      </c>
      <c r="I81" s="40">
        <f t="shared" si="11"/>
        <v>0.72571286526598955</v>
      </c>
    </row>
    <row r="82" spans="1:9" hidden="1" x14ac:dyDescent="0.25">
      <c r="A82" s="39"/>
      <c r="B82" s="48" t="str">
        <f>programa!A31</f>
        <v>0086-MEJORA DE LOS SERVICIOS DEL SISTEMA DE JUSTICIA PENAL</v>
      </c>
      <c r="C82" s="49">
        <f>programa!D31</f>
        <v>0</v>
      </c>
      <c r="D82" s="58">
        <f t="shared" si="8"/>
        <v>0</v>
      </c>
      <c r="E82" s="49">
        <f>programa!E31</f>
        <v>0</v>
      </c>
      <c r="F82" s="58">
        <f t="shared" si="9"/>
        <v>0</v>
      </c>
      <c r="G82" s="49">
        <f>programa!F31</f>
        <v>0</v>
      </c>
      <c r="H82" s="58">
        <f t="shared" si="10"/>
        <v>0</v>
      </c>
      <c r="I82" s="40" t="e">
        <f t="shared" si="11"/>
        <v>#DIV/0!</v>
      </c>
    </row>
    <row r="83" spans="1:9" ht="15" hidden="1" customHeight="1" x14ac:dyDescent="0.25">
      <c r="A83" s="39"/>
      <c r="B83" s="48" t="str">
        <f>programa!A32</f>
        <v xml:space="preserve">0089-REDUCCION DE LA DEGRADACION DE LOS SUELOS AGRARIOS </v>
      </c>
      <c r="C83" s="49">
        <f>programa!D32</f>
        <v>0</v>
      </c>
      <c r="D83" s="58">
        <f t="shared" si="8"/>
        <v>0</v>
      </c>
      <c r="E83" s="49">
        <f>programa!E32</f>
        <v>0</v>
      </c>
      <c r="F83" s="58">
        <f t="shared" si="9"/>
        <v>0</v>
      </c>
      <c r="G83" s="49">
        <f>programa!F32</f>
        <v>0</v>
      </c>
      <c r="H83" s="58">
        <f t="shared" si="10"/>
        <v>0</v>
      </c>
      <c r="I83" s="40" t="e">
        <f t="shared" si="11"/>
        <v>#DIV/0!</v>
      </c>
    </row>
    <row r="84" spans="1:9" x14ac:dyDescent="0.25">
      <c r="A84" s="39"/>
      <c r="B84" s="48" t="str">
        <f>programa!A33</f>
        <v>0090-LOGROS DE APRENDIZAJE DE ESTUDIANTES DE LA EDUCACION BASICA REGULAR</v>
      </c>
      <c r="C84" s="49">
        <f>programa!D33</f>
        <v>24580560361.414089</v>
      </c>
      <c r="D84" s="58">
        <f t="shared" si="8"/>
        <v>0.49533052227309449</v>
      </c>
      <c r="E84" s="49">
        <f>programa!E33</f>
        <v>28374476699.634903</v>
      </c>
      <c r="F84" s="58">
        <f t="shared" si="9"/>
        <v>0.49752687250245015</v>
      </c>
      <c r="G84" s="49">
        <f>programa!F33</f>
        <v>27106662329.559582</v>
      </c>
      <c r="H84" s="58">
        <f t="shared" si="10"/>
        <v>0.50973863606739256</v>
      </c>
      <c r="I84" s="40">
        <f t="shared" si="11"/>
        <v>0.95531849332426155</v>
      </c>
    </row>
    <row r="85" spans="1:9" hidden="1" x14ac:dyDescent="0.25">
      <c r="A85" s="39"/>
      <c r="B85" s="48" t="str">
        <f>programa!A34</f>
        <v>0096-GESTION DE LA CALIDAD DEL AIRE</v>
      </c>
      <c r="C85" s="49">
        <f>programa!D34</f>
        <v>0</v>
      </c>
      <c r="D85" s="58">
        <f t="shared" ref="D85:D116" si="12">C85/$C$140</f>
        <v>0</v>
      </c>
      <c r="E85" s="49">
        <f>programa!E34</f>
        <v>0</v>
      </c>
      <c r="F85" s="58">
        <f t="shared" ref="F85:F116" si="13">E85/$E$140</f>
        <v>0</v>
      </c>
      <c r="G85" s="49">
        <f>programa!F34</f>
        <v>0</v>
      </c>
      <c r="H85" s="58">
        <f t="shared" ref="H85:H116" si="14">G85/$G$140</f>
        <v>0</v>
      </c>
      <c r="I85" s="40" t="e">
        <f t="shared" si="11"/>
        <v>#DIV/0!</v>
      </c>
    </row>
    <row r="86" spans="1:9" hidden="1" x14ac:dyDescent="0.25">
      <c r="A86" s="39"/>
      <c r="B86" s="48" t="str">
        <f>programa!A35</f>
        <v>0097-PROGRAMA NACIONAL DE ASISTENCIA SOLIDARIA PENSION 65</v>
      </c>
      <c r="C86" s="49">
        <f>programa!D35</f>
        <v>0</v>
      </c>
      <c r="D86" s="58">
        <f t="shared" si="12"/>
        <v>0</v>
      </c>
      <c r="E86" s="49">
        <f>programa!E35</f>
        <v>0</v>
      </c>
      <c r="F86" s="58">
        <f t="shared" si="13"/>
        <v>0</v>
      </c>
      <c r="G86" s="49">
        <f>programa!F35</f>
        <v>0</v>
      </c>
      <c r="H86" s="58">
        <f t="shared" si="14"/>
        <v>0</v>
      </c>
      <c r="I86" s="40" t="e">
        <f t="shared" si="11"/>
        <v>#DIV/0!</v>
      </c>
    </row>
    <row r="87" spans="1:9" hidden="1" x14ac:dyDescent="0.25">
      <c r="A87" s="39"/>
      <c r="B87" s="48" t="str">
        <f>programa!A36</f>
        <v>0099-CELERIDAD DE LOS PROCESOS JUDICIALES LABORALES</v>
      </c>
      <c r="C87" s="49">
        <f>programa!D36</f>
        <v>0</v>
      </c>
      <c r="D87" s="58">
        <f t="shared" si="12"/>
        <v>0</v>
      </c>
      <c r="E87" s="49">
        <f>programa!E36</f>
        <v>0</v>
      </c>
      <c r="F87" s="58">
        <f t="shared" si="13"/>
        <v>0</v>
      </c>
      <c r="G87" s="49">
        <f>programa!F36</f>
        <v>0</v>
      </c>
      <c r="H87" s="58">
        <f t="shared" si="14"/>
        <v>0</v>
      </c>
      <c r="I87" s="40" t="e">
        <f t="shared" si="11"/>
        <v>#DIV/0!</v>
      </c>
    </row>
    <row r="88" spans="1:9" ht="15" customHeight="1" x14ac:dyDescent="0.25">
      <c r="A88" s="39"/>
      <c r="B88" s="48" t="str">
        <f>programa!A37</f>
        <v>0101-INCREMENTO DE LA PRACTICA DE ACTIVIDADES FISICAS, DEPORTIVAS Y RECREATIVAS EN LA POBLACION PERUANA</v>
      </c>
      <c r="C88" s="49">
        <f>programa!D37</f>
        <v>173251917.51185644</v>
      </c>
      <c r="D88" s="58">
        <f t="shared" si="12"/>
        <v>3.491253312543522E-3</v>
      </c>
      <c r="E88" s="49">
        <f>programa!E37</f>
        <v>604323026.87093711</v>
      </c>
      <c r="F88" s="58">
        <f t="shared" si="13"/>
        <v>1.0596387335107406E-2</v>
      </c>
      <c r="G88" s="49">
        <f>programa!F37</f>
        <v>445411417.04923677</v>
      </c>
      <c r="H88" s="58">
        <f t="shared" si="14"/>
        <v>8.3759263850029086E-3</v>
      </c>
      <c r="I88" s="40">
        <f t="shared" si="11"/>
        <v>0.73704194155150327</v>
      </c>
    </row>
    <row r="89" spans="1:9" ht="15" hidden="1" customHeight="1" x14ac:dyDescent="0.25">
      <c r="A89" s="39"/>
      <c r="B89" s="48" t="str">
        <f>programa!A38</f>
        <v>0103-FORTALECIMIENTO DE LAS CONDICIONES LABORALES</v>
      </c>
      <c r="C89" s="49">
        <f>programa!D38</f>
        <v>0</v>
      </c>
      <c r="D89" s="58">
        <f t="shared" si="12"/>
        <v>0</v>
      </c>
      <c r="E89" s="49">
        <f>programa!E38</f>
        <v>0</v>
      </c>
      <c r="F89" s="58">
        <f t="shared" si="13"/>
        <v>0</v>
      </c>
      <c r="G89" s="49">
        <f>programa!F38</f>
        <v>0</v>
      </c>
      <c r="H89" s="58">
        <f t="shared" si="14"/>
        <v>0</v>
      </c>
      <c r="I89" s="40" t="e">
        <f t="shared" si="11"/>
        <v>#DIV/0!</v>
      </c>
    </row>
    <row r="90" spans="1:9" ht="15" customHeight="1" x14ac:dyDescent="0.25">
      <c r="A90" s="39"/>
      <c r="B90" s="48" t="str">
        <f>programa!A39</f>
        <v>0104-REDUCCION DE LA MORTALIDAD POR EMERGENCIAS Y URGENCIAS MEDICAS</v>
      </c>
      <c r="C90" s="49">
        <f>programa!D39</f>
        <v>259904985.95729196</v>
      </c>
      <c r="D90" s="58">
        <f t="shared" si="12"/>
        <v>5.237426264606139E-3</v>
      </c>
      <c r="E90" s="49">
        <f>programa!E39</f>
        <v>335118655.94677728</v>
      </c>
      <c r="F90" s="58">
        <f t="shared" si="13"/>
        <v>5.8760744233415253E-3</v>
      </c>
      <c r="G90" s="49">
        <f>programa!F39</f>
        <v>321737259.5929144</v>
      </c>
      <c r="H90" s="58">
        <f t="shared" si="14"/>
        <v>6.0502436590324929E-3</v>
      </c>
      <c r="I90" s="40">
        <f t="shared" si="11"/>
        <v>0.96006967646710761</v>
      </c>
    </row>
    <row r="91" spans="1:9" ht="45" x14ac:dyDescent="0.25">
      <c r="A91" s="39"/>
      <c r="B91" s="48" t="str">
        <f>programa!A40</f>
        <v>0106-INCLUSION DE NIÑOS, NIÑAS Y JOVENES CON DISCAPACIDAD EN LA EDUCACION BASICA Y TECNICO PRODUCTIVA</v>
      </c>
      <c r="C91" s="49">
        <f>programa!D40</f>
        <v>278674621</v>
      </c>
      <c r="D91" s="58">
        <f t="shared" si="12"/>
        <v>5.6156590221951158E-3</v>
      </c>
      <c r="E91" s="49">
        <f>programa!E40</f>
        <v>309837311</v>
      </c>
      <c r="F91" s="58">
        <f t="shared" si="13"/>
        <v>5.4327834820785429E-3</v>
      </c>
      <c r="G91" s="49">
        <f>programa!F40</f>
        <v>301184728.73000014</v>
      </c>
      <c r="H91" s="58">
        <f t="shared" si="14"/>
        <v>5.6637549455780716E-3</v>
      </c>
      <c r="I91" s="40">
        <f t="shared" si="11"/>
        <v>0.97207378852445614</v>
      </c>
    </row>
    <row r="92" spans="1:9" x14ac:dyDescent="0.25">
      <c r="A92" s="39"/>
      <c r="B92" s="48" t="str">
        <f>programa!A41</f>
        <v>0107-MEJORA DE  LA FORMACION EN CARRERAS DOCENTES EN INSTITUTOS DE EDUCACION SUPERIOR NO UNIVERSITARIA</v>
      </c>
      <c r="C92" s="49">
        <f>programa!D41</f>
        <v>358758969</v>
      </c>
      <c r="D92" s="58">
        <f t="shared" si="12"/>
        <v>7.229463644119455E-3</v>
      </c>
      <c r="E92" s="49">
        <f>programa!E41</f>
        <v>346275343</v>
      </c>
      <c r="F92" s="58">
        <f t="shared" si="13"/>
        <v>6.0716992334776676E-3</v>
      </c>
      <c r="G92" s="49">
        <f>programa!F41</f>
        <v>303059587.80000001</v>
      </c>
      <c r="H92" s="58">
        <f t="shared" si="14"/>
        <v>5.6990115217489474E-3</v>
      </c>
      <c r="I92" s="40">
        <f t="shared" si="11"/>
        <v>0.87519828924117193</v>
      </c>
    </row>
    <row r="93" spans="1:9" hidden="1" x14ac:dyDescent="0.25">
      <c r="A93" s="39"/>
      <c r="B93" s="48" t="str">
        <f>programa!A42</f>
        <v>0109-NUESTRAS CIUDADES</v>
      </c>
      <c r="C93" s="49">
        <f>programa!D42</f>
        <v>0</v>
      </c>
      <c r="D93" s="58">
        <f t="shared" si="12"/>
        <v>0</v>
      </c>
      <c r="E93" s="49">
        <f>programa!E42</f>
        <v>0</v>
      </c>
      <c r="F93" s="58">
        <f t="shared" si="13"/>
        <v>0</v>
      </c>
      <c r="G93" s="49">
        <f>programa!F42</f>
        <v>0</v>
      </c>
      <c r="H93" s="58">
        <f t="shared" si="14"/>
        <v>0</v>
      </c>
      <c r="I93" s="40" t="e">
        <f t="shared" si="11"/>
        <v>#DIV/0!</v>
      </c>
    </row>
    <row r="94" spans="1:9" ht="15" hidden="1" customHeight="1" x14ac:dyDescent="0.25">
      <c r="A94" s="39"/>
      <c r="B94" s="48" t="str">
        <f>programa!A43</f>
        <v>0110-FISCALIZACION ADUANERA</v>
      </c>
      <c r="C94" s="49">
        <f>programa!D43</f>
        <v>0</v>
      </c>
      <c r="D94" s="58">
        <f t="shared" si="12"/>
        <v>0</v>
      </c>
      <c r="E94" s="49">
        <f>programa!E43</f>
        <v>0</v>
      </c>
      <c r="F94" s="58">
        <f t="shared" si="13"/>
        <v>0</v>
      </c>
      <c r="G94" s="49">
        <f>programa!F43</f>
        <v>0</v>
      </c>
      <c r="H94" s="58">
        <f t="shared" si="14"/>
        <v>0</v>
      </c>
      <c r="I94" s="40" t="e">
        <f t="shared" si="11"/>
        <v>#DIV/0!</v>
      </c>
    </row>
    <row r="95" spans="1:9" x14ac:dyDescent="0.25">
      <c r="A95" s="39"/>
      <c r="B95" s="48" t="str">
        <f>programa!A44</f>
        <v>0111-APOYO AL HABITAT RURAL</v>
      </c>
      <c r="C95" s="49">
        <f>programa!D44</f>
        <v>6045260.9552798923</v>
      </c>
      <c r="D95" s="58">
        <f t="shared" si="12"/>
        <v>1.2181993503111786E-4</v>
      </c>
      <c r="E95" s="49">
        <f>programa!E44</f>
        <v>16511317.214763347</v>
      </c>
      <c r="F95" s="58">
        <f t="shared" si="13"/>
        <v>2.8951455569444119E-4</v>
      </c>
      <c r="G95" s="49">
        <f>programa!F44</f>
        <v>14550868.386091569</v>
      </c>
      <c r="H95" s="58">
        <f t="shared" si="14"/>
        <v>2.7362792639483804E-4</v>
      </c>
      <c r="I95" s="40">
        <f t="shared" si="11"/>
        <v>0.88126635790638974</v>
      </c>
    </row>
    <row r="96" spans="1:9" hidden="1" x14ac:dyDescent="0.25">
      <c r="A96" s="39"/>
      <c r="B96" s="48" t="str">
        <f>programa!A45</f>
        <v>0113-SERVICIOS REGISTRALES ACCESIBLES Y OPORTUNOS CON COBERTURA UNIVERSAL</v>
      </c>
      <c r="C96" s="49">
        <f>programa!D45</f>
        <v>0</v>
      </c>
      <c r="D96" s="58">
        <f t="shared" si="12"/>
        <v>0</v>
      </c>
      <c r="E96" s="49">
        <f>programa!E45</f>
        <v>0</v>
      </c>
      <c r="F96" s="58">
        <f t="shared" si="13"/>
        <v>0</v>
      </c>
      <c r="G96" s="49">
        <f>programa!F45</f>
        <v>0</v>
      </c>
      <c r="H96" s="58">
        <f t="shared" si="14"/>
        <v>0</v>
      </c>
      <c r="I96" s="40" t="e">
        <f t="shared" si="11"/>
        <v>#DIV/0!</v>
      </c>
    </row>
    <row r="97" spans="1:9" hidden="1" x14ac:dyDescent="0.25">
      <c r="A97" s="39"/>
      <c r="B97" s="48" t="str">
        <f>programa!A46</f>
        <v>0114-PROTECCION AL CONSUMIDOR</v>
      </c>
      <c r="C97" s="49">
        <f>programa!D46</f>
        <v>0</v>
      </c>
      <c r="D97" s="58">
        <f t="shared" si="12"/>
        <v>0</v>
      </c>
      <c r="E97" s="49">
        <f>programa!E46</f>
        <v>0</v>
      </c>
      <c r="F97" s="58">
        <f t="shared" si="13"/>
        <v>0</v>
      </c>
      <c r="G97" s="49">
        <f>programa!F46</f>
        <v>0</v>
      </c>
      <c r="H97" s="58">
        <f t="shared" si="14"/>
        <v>0</v>
      </c>
      <c r="I97" s="40" t="e">
        <f t="shared" si="11"/>
        <v>#DIV/0!</v>
      </c>
    </row>
    <row r="98" spans="1:9" ht="15" customHeight="1" x14ac:dyDescent="0.25">
      <c r="A98" s="39"/>
      <c r="B98" s="48" t="str">
        <f>programa!A47</f>
        <v>0115-PROGRAMA NACIONAL DE ALIMENTACION ESCOLAR</v>
      </c>
      <c r="C98" s="49">
        <f>programa!D47</f>
        <v>2145354274</v>
      </c>
      <c r="D98" s="58">
        <f t="shared" si="12"/>
        <v>4.3231701693398746E-2</v>
      </c>
      <c r="E98" s="49">
        <f>programa!E47</f>
        <v>2196230683</v>
      </c>
      <c r="F98" s="58">
        <f t="shared" si="13"/>
        <v>3.8509389779194401E-2</v>
      </c>
      <c r="G98" s="49">
        <f>programa!F47</f>
        <v>2116387148.4400001</v>
      </c>
      <c r="H98" s="58">
        <f t="shared" si="14"/>
        <v>3.9798492537383962E-2</v>
      </c>
      <c r="I98" s="40">
        <f t="shared" si="11"/>
        <v>0.96364519666443438</v>
      </c>
    </row>
    <row r="99" spans="1:9" ht="15" hidden="1" customHeight="1" x14ac:dyDescent="0.25">
      <c r="A99" s="39"/>
      <c r="B99" s="48" t="str">
        <f>programa!A48</f>
        <v>0116-MEJORAMIENTO DE LA EMPLEABILIDAD E INSERCION LABORAL-PROEMPLEO</v>
      </c>
      <c r="C99" s="49">
        <f>programa!D48</f>
        <v>0</v>
      </c>
      <c r="D99" s="58">
        <f t="shared" si="12"/>
        <v>0</v>
      </c>
      <c r="E99" s="49">
        <f>programa!E48</f>
        <v>0</v>
      </c>
      <c r="F99" s="58">
        <f t="shared" si="13"/>
        <v>0</v>
      </c>
      <c r="G99" s="49">
        <f>programa!F48</f>
        <v>0</v>
      </c>
      <c r="H99" s="58">
        <f t="shared" si="14"/>
        <v>0</v>
      </c>
      <c r="I99" s="40" t="e">
        <f t="shared" si="11"/>
        <v>#DIV/0!</v>
      </c>
    </row>
    <row r="100" spans="1:9" ht="45" x14ac:dyDescent="0.25">
      <c r="A100" s="39"/>
      <c r="B100" s="48" t="str">
        <f>programa!A49</f>
        <v>0117-ATENCION OPORTUNA DE NIÑAS, NIÑOS Y ADOLESCENTES EN PRESUNTO ESTADO DE ABANDONO</v>
      </c>
      <c r="C100" s="49">
        <f>programa!D49</f>
        <v>259318404</v>
      </c>
      <c r="D100" s="58">
        <f t="shared" si="12"/>
        <v>5.225605869017538E-3</v>
      </c>
      <c r="E100" s="49">
        <f>programa!E49</f>
        <v>288913891</v>
      </c>
      <c r="F100" s="58">
        <f t="shared" si="13"/>
        <v>5.065905748090618E-3</v>
      </c>
      <c r="G100" s="49">
        <f>programa!F49</f>
        <v>279774654.86000031</v>
      </c>
      <c r="H100" s="58">
        <f t="shared" si="14"/>
        <v>5.2611402038621686E-3</v>
      </c>
      <c r="I100" s="40">
        <f t="shared" si="11"/>
        <v>0.96836692030152438</v>
      </c>
    </row>
    <row r="101" spans="1:9" ht="30" hidden="1" customHeight="1" x14ac:dyDescent="0.25">
      <c r="A101" s="39"/>
      <c r="B101" s="48" t="str">
        <f>programa!A50</f>
        <v>0118-ACCESO DE HOGARES RURALES CON ECONOMIAS DE SUBSISTENCIA A MERCADOS LOCALES - HAKU WIÑAY</v>
      </c>
      <c r="C101" s="49">
        <f>programa!D50</f>
        <v>0</v>
      </c>
      <c r="D101" s="58">
        <f t="shared" si="12"/>
        <v>0</v>
      </c>
      <c r="E101" s="49">
        <f>programa!E50</f>
        <v>0</v>
      </c>
      <c r="F101" s="58">
        <f t="shared" si="13"/>
        <v>0</v>
      </c>
      <c r="G101" s="49">
        <f>programa!F50</f>
        <v>0</v>
      </c>
      <c r="H101" s="58">
        <f t="shared" si="14"/>
        <v>0</v>
      </c>
      <c r="I101" s="40" t="e">
        <f t="shared" si="11"/>
        <v>#DIV/0!</v>
      </c>
    </row>
    <row r="102" spans="1:9" hidden="1" x14ac:dyDescent="0.25">
      <c r="A102" s="39"/>
      <c r="B102" s="48" t="str">
        <f>programa!A51</f>
        <v>0119-CELERIDAD EN LOS PROCESOS JUDICIALES CIVIL-COMERCIAL</v>
      </c>
      <c r="C102" s="49">
        <f>programa!D51</f>
        <v>0</v>
      </c>
      <c r="D102" s="58">
        <f t="shared" si="12"/>
        <v>0</v>
      </c>
      <c r="E102" s="49">
        <f>programa!E51</f>
        <v>0</v>
      </c>
      <c r="F102" s="58">
        <f t="shared" si="13"/>
        <v>0</v>
      </c>
      <c r="G102" s="49">
        <f>programa!F51</f>
        <v>0</v>
      </c>
      <c r="H102" s="58">
        <f t="shared" si="14"/>
        <v>0</v>
      </c>
      <c r="I102" s="40" t="e">
        <f t="shared" si="11"/>
        <v>#DIV/0!</v>
      </c>
    </row>
    <row r="103" spans="1:9" hidden="1" x14ac:dyDescent="0.25">
      <c r="A103" s="39"/>
      <c r="B103" s="48" t="str">
        <f>programa!A52</f>
        <v>0121-MEJORA DE LA ARTICULACION DE PEQUEÑOS PRODUCTORES AL MERCADO</v>
      </c>
      <c r="C103" s="49">
        <f>programa!D52</f>
        <v>0</v>
      </c>
      <c r="D103" s="58">
        <f t="shared" si="12"/>
        <v>0</v>
      </c>
      <c r="E103" s="49">
        <f>programa!E52</f>
        <v>0</v>
      </c>
      <c r="F103" s="58">
        <f t="shared" si="13"/>
        <v>0</v>
      </c>
      <c r="G103" s="49">
        <f>programa!F52</f>
        <v>0</v>
      </c>
      <c r="H103" s="58">
        <f t="shared" si="14"/>
        <v>0</v>
      </c>
      <c r="I103" s="40" t="e">
        <f t="shared" si="11"/>
        <v>#DIV/0!</v>
      </c>
    </row>
    <row r="104" spans="1:9" x14ac:dyDescent="0.25">
      <c r="A104" s="39"/>
      <c r="B104" s="48" t="str">
        <f>programa!A53</f>
        <v>0122-ACCESO Y PERMANENCIA DE POBLACION CON ALTO RENDIMIENTO ACADEMICO A UNA EDUCACION SUPERIOR DE CALIDAD</v>
      </c>
      <c r="C104" s="49">
        <f>programa!D53</f>
        <v>50391567.033429511</v>
      </c>
      <c r="D104" s="58">
        <f t="shared" si="12"/>
        <v>1.0154561511140565E-3</v>
      </c>
      <c r="E104" s="49">
        <f>programa!E53</f>
        <v>50927212.552795447</v>
      </c>
      <c r="F104" s="58">
        <f t="shared" si="13"/>
        <v>8.9297353586034105E-4</v>
      </c>
      <c r="G104" s="49">
        <f>programa!F53</f>
        <v>50778885.034801051</v>
      </c>
      <c r="H104" s="58">
        <f t="shared" si="14"/>
        <v>9.5489290728487011E-4</v>
      </c>
      <c r="I104" s="40">
        <f t="shared" si="11"/>
        <v>0.99708746050374097</v>
      </c>
    </row>
    <row r="105" spans="1:9" ht="15" customHeight="1" x14ac:dyDescent="0.25">
      <c r="A105" s="39"/>
      <c r="B105" s="48" t="str">
        <f>programa!A57</f>
        <v>0127-MEJORA DE LA COMPETITIVIDAD DE LOS DESTINOS TURISTICOS</v>
      </c>
      <c r="C105" s="49">
        <f>programa!D57</f>
        <v>831408.40618590324</v>
      </c>
      <c r="D105" s="58">
        <f t="shared" si="12"/>
        <v>1.6753969559814095E-5</v>
      </c>
      <c r="E105" s="49">
        <f>programa!E57</f>
        <v>895263.85329108615</v>
      </c>
      <c r="F105" s="58">
        <f t="shared" si="13"/>
        <v>1.5697833997345145E-5</v>
      </c>
      <c r="G105" s="49">
        <f>programa!F57</f>
        <v>841803.83662528102</v>
      </c>
      <c r="H105" s="58">
        <f t="shared" si="14"/>
        <v>1.5830054408791565E-5</v>
      </c>
      <c r="I105" s="40">
        <f t="shared" si="11"/>
        <v>0.94028574205327253</v>
      </c>
    </row>
    <row r="106" spans="1:9" ht="15" hidden="1" customHeight="1" x14ac:dyDescent="0.25">
      <c r="A106" s="39"/>
      <c r="B106" s="48" t="str">
        <f>programa!A58</f>
        <v>0128-REDUCCION DE LA MINERIA ILEGAL</v>
      </c>
      <c r="C106" s="49">
        <f>programa!D58</f>
        <v>0</v>
      </c>
      <c r="D106" s="58">
        <f t="shared" si="12"/>
        <v>0</v>
      </c>
      <c r="E106" s="49">
        <f>programa!E58</f>
        <v>0</v>
      </c>
      <c r="F106" s="58">
        <f t="shared" si="13"/>
        <v>0</v>
      </c>
      <c r="G106" s="49">
        <f>programa!F58</f>
        <v>0</v>
      </c>
      <c r="H106" s="58">
        <f t="shared" si="14"/>
        <v>0</v>
      </c>
      <c r="I106" s="40" t="e">
        <f t="shared" si="11"/>
        <v>#DIV/0!</v>
      </c>
    </row>
    <row r="107" spans="1:9" x14ac:dyDescent="0.25">
      <c r="A107" s="39"/>
      <c r="B107" s="48" t="str">
        <f>programa!A59</f>
        <v>0129-PREVENCION Y MANEJO DE CONDICIONES SECUNDARIAS DE SALUD EN PERSONAS CON DISCAPACIDAD</v>
      </c>
      <c r="C107" s="49">
        <f>programa!D59</f>
        <v>29533981.862441234</v>
      </c>
      <c r="D107" s="58">
        <f t="shared" si="12"/>
        <v>5.9514846063849153E-4</v>
      </c>
      <c r="E107" s="49">
        <f>programa!E59</f>
        <v>37639504.833458409</v>
      </c>
      <c r="F107" s="58">
        <f t="shared" si="13"/>
        <v>6.5998274860069493E-4</v>
      </c>
      <c r="G107" s="49">
        <f>programa!F59</f>
        <v>37104344.936062917</v>
      </c>
      <c r="H107" s="58">
        <f t="shared" si="14"/>
        <v>6.9774426485763781E-4</v>
      </c>
      <c r="I107" s="40">
        <f t="shared" si="11"/>
        <v>0.98578196233549331</v>
      </c>
    </row>
    <row r="108" spans="1:9" ht="15" hidden="1" customHeight="1" x14ac:dyDescent="0.25">
      <c r="A108" s="39"/>
      <c r="B108" s="48" t="str">
        <f>programa!A60</f>
        <v>0130-COMPETITIVIDAD Y APROVECHAMIENTO SOSTENIBLE DE LOS RECURSOS FORESTALES Y DE LA FAUNA SILVESTRE</v>
      </c>
      <c r="C108" s="49">
        <f>programa!D60</f>
        <v>0</v>
      </c>
      <c r="D108" s="58">
        <f t="shared" si="12"/>
        <v>0</v>
      </c>
      <c r="E108" s="49">
        <f>programa!E60</f>
        <v>0</v>
      </c>
      <c r="F108" s="58">
        <f t="shared" si="13"/>
        <v>0</v>
      </c>
      <c r="G108" s="49">
        <f>programa!F60</f>
        <v>0</v>
      </c>
      <c r="H108" s="58">
        <f t="shared" si="14"/>
        <v>0</v>
      </c>
      <c r="I108" s="40" t="e">
        <f t="shared" si="11"/>
        <v>#DIV/0!</v>
      </c>
    </row>
    <row r="109" spans="1:9" x14ac:dyDescent="0.25">
      <c r="A109" s="39"/>
      <c r="B109" s="48" t="str">
        <f>programa!A61</f>
        <v>0131-CONTROL Y PREVENCION EN SALUD MENTAL</v>
      </c>
      <c r="C109" s="49">
        <f>programa!D61</f>
        <v>69839125.843127087</v>
      </c>
      <c r="D109" s="58">
        <f t="shared" si="12"/>
        <v>1.4073499615279883E-3</v>
      </c>
      <c r="E109" s="49">
        <f>programa!E61</f>
        <v>85864184.256919682</v>
      </c>
      <c r="F109" s="58">
        <f t="shared" si="13"/>
        <v>1.5055692305990279E-3</v>
      </c>
      <c r="G109" s="49">
        <f>programa!F61</f>
        <v>83752589.322862178</v>
      </c>
      <c r="H109" s="58">
        <f t="shared" si="14"/>
        <v>1.5749608022376494E-3</v>
      </c>
      <c r="I109" s="40">
        <f t="shared" si="11"/>
        <v>0.97540773312724582</v>
      </c>
    </row>
    <row r="110" spans="1:9" hidden="1" x14ac:dyDescent="0.25">
      <c r="A110" s="39"/>
      <c r="B110" s="48" t="str">
        <f>programa!A62</f>
        <v>0132-PUESTA EN VALOR Y USO SOCIAL DEL PATRIMONIO CULTURAL</v>
      </c>
      <c r="C110" s="49">
        <f>programa!D62</f>
        <v>0</v>
      </c>
      <c r="D110" s="58">
        <f t="shared" si="12"/>
        <v>0</v>
      </c>
      <c r="E110" s="49">
        <f>programa!E62</f>
        <v>0</v>
      </c>
      <c r="F110" s="58">
        <f t="shared" si="13"/>
        <v>0</v>
      </c>
      <c r="G110" s="49">
        <f>programa!F62</f>
        <v>0</v>
      </c>
      <c r="H110" s="58">
        <f t="shared" si="14"/>
        <v>0</v>
      </c>
      <c r="I110" s="40" t="e">
        <f t="shared" si="11"/>
        <v>#DIV/0!</v>
      </c>
    </row>
    <row r="111" spans="1:9" hidden="1" x14ac:dyDescent="0.25">
      <c r="A111" s="39"/>
      <c r="B111" s="48" t="str">
        <f>programa!A63</f>
        <v>0134-PROMOCION DE LA INVERSION PRIVADA</v>
      </c>
      <c r="C111" s="49">
        <f>programa!D63</f>
        <v>0</v>
      </c>
      <c r="D111" s="58">
        <f t="shared" si="12"/>
        <v>0</v>
      </c>
      <c r="E111" s="49">
        <f>programa!E63</f>
        <v>0</v>
      </c>
      <c r="F111" s="58">
        <f t="shared" si="13"/>
        <v>0</v>
      </c>
      <c r="G111" s="49">
        <f>programa!F63</f>
        <v>0</v>
      </c>
      <c r="H111" s="58">
        <f t="shared" si="14"/>
        <v>0</v>
      </c>
      <c r="I111" s="40" t="e">
        <f t="shared" si="11"/>
        <v>#DIV/0!</v>
      </c>
    </row>
    <row r="112" spans="1:9" ht="15" hidden="1" customHeight="1" x14ac:dyDescent="0.25">
      <c r="A112" s="39"/>
      <c r="B112" s="48" t="str">
        <f>programa!A64</f>
        <v>0135-MEJORA DE LAS CAPACIDADES MILITARES PARA LA DEFENSA Y EL DESARROLLO NACIONAL</v>
      </c>
      <c r="C112" s="49">
        <f>programa!D64</f>
        <v>0</v>
      </c>
      <c r="D112" s="58">
        <f t="shared" si="12"/>
        <v>0</v>
      </c>
      <c r="E112" s="49">
        <f>programa!E64</f>
        <v>0</v>
      </c>
      <c r="F112" s="58">
        <f t="shared" si="13"/>
        <v>0</v>
      </c>
      <c r="G112" s="49">
        <f>programa!F64</f>
        <v>0</v>
      </c>
      <c r="H112" s="58">
        <f t="shared" si="14"/>
        <v>0</v>
      </c>
      <c r="I112" s="40" t="e">
        <f t="shared" si="11"/>
        <v>#DIV/0!</v>
      </c>
    </row>
    <row r="113" spans="1:9" ht="15" hidden="1" customHeight="1" x14ac:dyDescent="0.25">
      <c r="A113" s="39"/>
      <c r="B113" s="48" t="str">
        <f>programa!A65</f>
        <v>0137-DESARROLLO DE LA CIENCIA, TECNOLOGIA E INNOVACION TECNOLOGICA</v>
      </c>
      <c r="C113" s="49">
        <f>programa!D65</f>
        <v>0</v>
      </c>
      <c r="D113" s="58">
        <f t="shared" si="12"/>
        <v>0</v>
      </c>
      <c r="E113" s="49">
        <f>programa!E65</f>
        <v>0</v>
      </c>
      <c r="F113" s="58">
        <f t="shared" si="13"/>
        <v>0</v>
      </c>
      <c r="G113" s="49">
        <f>programa!F65</f>
        <v>0</v>
      </c>
      <c r="H113" s="58">
        <f t="shared" si="14"/>
        <v>0</v>
      </c>
      <c r="I113" s="40" t="e">
        <f t="shared" si="11"/>
        <v>#DIV/0!</v>
      </c>
    </row>
    <row r="114" spans="1:9" ht="15" customHeight="1" x14ac:dyDescent="0.25">
      <c r="A114" s="39"/>
      <c r="B114" s="48" t="str">
        <f>programa!A66</f>
        <v>0138-REDUCCION DEL COSTO, TIEMPO E INSEGURIDAD EN EL SISTEMA DE TRANSPORTE</v>
      </c>
      <c r="C114" s="49">
        <f>programa!D66</f>
        <v>1574713949.3708372</v>
      </c>
      <c r="D114" s="58">
        <f t="shared" si="12"/>
        <v>3.1732550906244328E-2</v>
      </c>
      <c r="E114" s="49">
        <f>programa!E66</f>
        <v>2209512314.8814125</v>
      </c>
      <c r="F114" s="58">
        <f t="shared" si="13"/>
        <v>3.8742274030827945E-2</v>
      </c>
      <c r="G114" s="49">
        <f>programa!F66</f>
        <v>1512569284.2621248</v>
      </c>
      <c r="H114" s="58">
        <f t="shared" si="14"/>
        <v>2.8443745472729133E-2</v>
      </c>
      <c r="I114" s="40">
        <f t="shared" si="11"/>
        <v>0.68457155639040035</v>
      </c>
    </row>
    <row r="115" spans="1:9" hidden="1" x14ac:dyDescent="0.25">
      <c r="A115" s="39"/>
      <c r="B115" s="48" t="str">
        <f>programa!A67</f>
        <v>0139-DISMINUCION DE LA INCIDENCIA DE LOS CONFLICTOS, PROTESTAS Y MOVILIZACIONES SOCIALES VIOLENTAS QUE ALTERAN EL ORDEN PUBLICO</v>
      </c>
      <c r="C115" s="49">
        <f>programa!D67</f>
        <v>0</v>
      </c>
      <c r="D115" s="58">
        <f t="shared" si="12"/>
        <v>0</v>
      </c>
      <c r="E115" s="49">
        <f>programa!E67</f>
        <v>0</v>
      </c>
      <c r="F115" s="58">
        <f t="shared" si="13"/>
        <v>0</v>
      </c>
      <c r="G115" s="49">
        <f>programa!F67</f>
        <v>0</v>
      </c>
      <c r="H115" s="58">
        <f t="shared" si="14"/>
        <v>0</v>
      </c>
      <c r="I115" s="40" t="e">
        <f t="shared" si="11"/>
        <v>#DIV/0!</v>
      </c>
    </row>
    <row r="116" spans="1:9" hidden="1" x14ac:dyDescent="0.25">
      <c r="A116" s="39"/>
      <c r="B116" s="48" t="str">
        <f>programa!A68</f>
        <v>0140-DESARROLLO Y PROMOCION DE LAS ARTES E INDUSTRIAS CULTURALES</v>
      </c>
      <c r="C116" s="49">
        <f>programa!D68</f>
        <v>0</v>
      </c>
      <c r="D116" s="58">
        <f t="shared" si="12"/>
        <v>0</v>
      </c>
      <c r="E116" s="49">
        <f>programa!E68</f>
        <v>0</v>
      </c>
      <c r="F116" s="58">
        <f t="shared" si="13"/>
        <v>0</v>
      </c>
      <c r="G116" s="49">
        <f>programa!F68</f>
        <v>0</v>
      </c>
      <c r="H116" s="58">
        <f t="shared" si="14"/>
        <v>0</v>
      </c>
      <c r="I116" s="40" t="e">
        <f t="shared" si="11"/>
        <v>#DIV/0!</v>
      </c>
    </row>
    <row r="117" spans="1:9" ht="15" hidden="1" customHeight="1" x14ac:dyDescent="0.25">
      <c r="A117" s="39"/>
      <c r="B117" s="48" t="str">
        <f>programa!A69</f>
        <v>0141-PROTECCION DE LA PROPIEDAD INTELECTUAL</v>
      </c>
      <c r="C117" s="49">
        <f>programa!D69</f>
        <v>0</v>
      </c>
      <c r="D117" s="58">
        <f t="shared" ref="D117:D130" si="15">C117/$C$140</f>
        <v>0</v>
      </c>
      <c r="E117" s="49">
        <f>programa!E69</f>
        <v>0</v>
      </c>
      <c r="F117" s="58">
        <f t="shared" ref="F117:F130" si="16">E117/$E$140</f>
        <v>0</v>
      </c>
      <c r="G117" s="49">
        <f>programa!F69</f>
        <v>0</v>
      </c>
      <c r="H117" s="58">
        <f t="shared" ref="H117:H130" si="17">G117/$G$140</f>
        <v>0</v>
      </c>
      <c r="I117" s="40" t="e">
        <f t="shared" si="11"/>
        <v>#DIV/0!</v>
      </c>
    </row>
    <row r="118" spans="1:9" ht="15" hidden="1" customHeight="1" x14ac:dyDescent="0.25">
      <c r="A118" s="39"/>
      <c r="B118" s="48" t="str">
        <f>programa!A70</f>
        <v>0142-ACCESO DE PERSONAS ADULTAS MAYORES A SERVICIOS ESPECIALIZADOS</v>
      </c>
      <c r="C118" s="49">
        <f>programa!D70</f>
        <v>0</v>
      </c>
      <c r="D118" s="58">
        <f t="shared" si="15"/>
        <v>0</v>
      </c>
      <c r="E118" s="49">
        <f>programa!E70</f>
        <v>0</v>
      </c>
      <c r="F118" s="58">
        <f t="shared" si="16"/>
        <v>0</v>
      </c>
      <c r="G118" s="49">
        <f>programa!F70</f>
        <v>0</v>
      </c>
      <c r="H118" s="58">
        <f t="shared" si="17"/>
        <v>0</v>
      </c>
      <c r="I118" s="40" t="e">
        <f t="shared" si="11"/>
        <v>#DIV/0!</v>
      </c>
    </row>
    <row r="119" spans="1:9" hidden="1" x14ac:dyDescent="0.25">
      <c r="A119" s="39"/>
      <c r="B119" s="48" t="str">
        <f>programa!A71</f>
        <v>0143-CELERIDAD, PREDICTIBILIDAD Y ACCCESO DE LOS PROCESOS JUDICIALES TRIBUTARIOS, ADUANEROS Y DE TEMAS DE MERCADO</v>
      </c>
      <c r="C119" s="49">
        <f>programa!D71</f>
        <v>0</v>
      </c>
      <c r="D119" s="58">
        <f t="shared" si="15"/>
        <v>0</v>
      </c>
      <c r="E119" s="49">
        <f>programa!E71</f>
        <v>0</v>
      </c>
      <c r="F119" s="58">
        <f t="shared" si="16"/>
        <v>0</v>
      </c>
      <c r="G119" s="49">
        <f>programa!F71</f>
        <v>0</v>
      </c>
      <c r="H119" s="58">
        <f t="shared" si="17"/>
        <v>0</v>
      </c>
      <c r="I119" s="40" t="e">
        <f t="shared" si="11"/>
        <v>#DIV/0!</v>
      </c>
    </row>
    <row r="120" spans="1:9" hidden="1" x14ac:dyDescent="0.25">
      <c r="A120" s="39"/>
      <c r="B120" s="48" t="str">
        <f>programa!A72</f>
        <v>0144-CONSERVACION Y USO SOSTENIBLE DE ECOSISTEMAS PARA LA PROVISION DE SERVICIOS ECOSISTEMICOS</v>
      </c>
      <c r="C120" s="49">
        <f>programa!D72</f>
        <v>0</v>
      </c>
      <c r="D120" s="58">
        <f t="shared" si="15"/>
        <v>0</v>
      </c>
      <c r="E120" s="49">
        <f>programa!E72</f>
        <v>0</v>
      </c>
      <c r="F120" s="58">
        <f t="shared" si="16"/>
        <v>0</v>
      </c>
      <c r="G120" s="49">
        <f>programa!F72</f>
        <v>0</v>
      </c>
      <c r="H120" s="58">
        <f t="shared" si="17"/>
        <v>0</v>
      </c>
      <c r="I120" s="40" t="e">
        <f t="shared" si="11"/>
        <v>#DIV/0!</v>
      </c>
    </row>
    <row r="121" spans="1:9" hidden="1" x14ac:dyDescent="0.25">
      <c r="A121" s="39"/>
      <c r="B121" s="48" t="str">
        <f>programa!A73</f>
        <v>0145-MEJORA DE LA CALIDAD DEL SERVICIO ELECTRICO</v>
      </c>
      <c r="C121" s="49">
        <f>programa!D73</f>
        <v>0</v>
      </c>
      <c r="D121" s="58">
        <f t="shared" si="15"/>
        <v>0</v>
      </c>
      <c r="E121" s="49">
        <f>programa!E73</f>
        <v>0</v>
      </c>
      <c r="F121" s="58">
        <f t="shared" si="16"/>
        <v>0</v>
      </c>
      <c r="G121" s="49">
        <f>programa!F73</f>
        <v>0</v>
      </c>
      <c r="H121" s="58">
        <f t="shared" si="17"/>
        <v>0</v>
      </c>
      <c r="I121" s="40" t="e">
        <f t="shared" si="11"/>
        <v>#DIV/0!</v>
      </c>
    </row>
    <row r="122" spans="1:9" ht="15" hidden="1" customHeight="1" x14ac:dyDescent="0.25">
      <c r="A122" s="39"/>
      <c r="B122" s="48" t="str">
        <f>programa!A74</f>
        <v>0146-ACCESO DE LAS FAMILIAS A VIVIENDA Y ENTORNO URBANO ADECUADO</v>
      </c>
      <c r="C122" s="49">
        <f>programa!D74</f>
        <v>0</v>
      </c>
      <c r="D122" s="58">
        <f t="shared" si="15"/>
        <v>0</v>
      </c>
      <c r="E122" s="49">
        <f>programa!E74</f>
        <v>0</v>
      </c>
      <c r="F122" s="58">
        <f t="shared" si="16"/>
        <v>0</v>
      </c>
      <c r="G122" s="49">
        <f>programa!F74</f>
        <v>0</v>
      </c>
      <c r="H122" s="58">
        <f t="shared" si="17"/>
        <v>0</v>
      </c>
      <c r="I122" s="40" t="e">
        <f t="shared" si="11"/>
        <v>#DIV/0!</v>
      </c>
    </row>
    <row r="123" spans="1:9" ht="15" customHeight="1" x14ac:dyDescent="0.25">
      <c r="A123" s="39"/>
      <c r="B123" s="48" t="str">
        <f>programa!A75</f>
        <v>0147-FORTALECIMIENTO DE LA EDUCACION SUPERIOR TECNOLOGICA</v>
      </c>
      <c r="C123" s="49">
        <f>programa!D75</f>
        <v>28377995.566281155</v>
      </c>
      <c r="D123" s="58">
        <f t="shared" si="15"/>
        <v>5.7185382099649387E-4</v>
      </c>
      <c r="E123" s="49">
        <f>programa!E75</f>
        <v>43028544.393526092</v>
      </c>
      <c r="F123" s="58">
        <f t="shared" si="16"/>
        <v>7.5447583922206142E-4</v>
      </c>
      <c r="G123" s="49">
        <f>programa!F75</f>
        <v>39162954.155949302</v>
      </c>
      <c r="H123" s="58">
        <f t="shared" si="17"/>
        <v>7.364562480292559E-4</v>
      </c>
      <c r="I123" s="40">
        <f t="shared" si="11"/>
        <v>0.91016218902914148</v>
      </c>
    </row>
    <row r="124" spans="1:9" ht="15" customHeight="1" x14ac:dyDescent="0.25">
      <c r="A124" s="39"/>
      <c r="B124" s="48" t="str">
        <f>programa!A76</f>
        <v>0148-REDUCCION DEL TIEMPO, INSEGURIDAD Y COSTO AMBIENTAL EN EL TRANSPORTE URBANO</v>
      </c>
      <c r="C124" s="49">
        <f>programa!D76</f>
        <v>28576309.988070663</v>
      </c>
      <c r="D124" s="58">
        <f t="shared" si="15"/>
        <v>5.7585011663316638E-4</v>
      </c>
      <c r="E124" s="49">
        <f>programa!E76</f>
        <v>60469152.707505152</v>
      </c>
      <c r="F124" s="58">
        <f t="shared" si="16"/>
        <v>1.0602848731946909E-3</v>
      </c>
      <c r="G124" s="49">
        <f>programa!F76</f>
        <v>37531221.165382281</v>
      </c>
      <c r="H124" s="58">
        <f t="shared" si="17"/>
        <v>7.0577163850686641E-4</v>
      </c>
      <c r="I124" s="40">
        <f t="shared" si="11"/>
        <v>0.62066722427754606</v>
      </c>
    </row>
    <row r="125" spans="1:9" ht="30" hidden="1" customHeight="1" x14ac:dyDescent="0.25">
      <c r="A125" s="39"/>
      <c r="B125" s="48" t="str">
        <f>programa!A77</f>
        <v>0149-MEJORA DEL DESEMPEÑO EN LAS CONTRATACIONES PUBLICAS</v>
      </c>
      <c r="C125" s="49">
        <f>programa!D77</f>
        <v>0</v>
      </c>
      <c r="D125" s="58">
        <f t="shared" si="15"/>
        <v>0</v>
      </c>
      <c r="E125" s="49">
        <f>programa!E77</f>
        <v>0</v>
      </c>
      <c r="F125" s="58">
        <f t="shared" si="16"/>
        <v>0</v>
      </c>
      <c r="G125" s="49">
        <f>programa!F77</f>
        <v>0</v>
      </c>
      <c r="H125" s="58">
        <f t="shared" si="17"/>
        <v>0</v>
      </c>
      <c r="I125" s="40" t="e">
        <f t="shared" si="11"/>
        <v>#DIV/0!</v>
      </c>
    </row>
    <row r="126" spans="1:9" ht="15" customHeight="1" x14ac:dyDescent="0.25">
      <c r="A126" s="39"/>
      <c r="B126" s="48" t="str">
        <f>programa!A78</f>
        <v>0150-INCREMENTO EN EL ACCESO DE LA POBLACION A LOS SERVICIOS EDUCATIVOS PUBLICOS DE LA EDUCACION BASICA</v>
      </c>
      <c r="C126" s="49">
        <f>programa!D78</f>
        <v>356913209</v>
      </c>
      <c r="D126" s="58">
        <f t="shared" si="15"/>
        <v>7.192269159886867E-3</v>
      </c>
      <c r="E126" s="49">
        <f>programa!E78</f>
        <v>494722454.11293036</v>
      </c>
      <c r="F126" s="58">
        <f t="shared" si="16"/>
        <v>8.6746169086075239E-3</v>
      </c>
      <c r="G126" s="49">
        <f>programa!F78</f>
        <v>375038471.42048812</v>
      </c>
      <c r="H126" s="58">
        <f t="shared" si="17"/>
        <v>7.0525687216831719E-3</v>
      </c>
      <c r="I126" s="40">
        <f t="shared" si="11"/>
        <v>0.75807853131096825</v>
      </c>
    </row>
    <row r="127" spans="1:9" ht="15" hidden="1" customHeight="1" x14ac:dyDescent="0.25">
      <c r="A127" s="39"/>
      <c r="B127" s="48" t="str">
        <f>programa!A79</f>
        <v>0151-REDUCCION DE LA CORRUPCION EN EL USO DE LOS RECURSOS PUBLICOS</v>
      </c>
      <c r="C127" s="49">
        <f>programa!D79</f>
        <v>0</v>
      </c>
      <c r="D127" s="58">
        <f t="shared" si="15"/>
        <v>0</v>
      </c>
      <c r="E127" s="49">
        <f>programa!E79</f>
        <v>0</v>
      </c>
      <c r="F127" s="58">
        <f t="shared" si="16"/>
        <v>0</v>
      </c>
      <c r="G127" s="49">
        <f>programa!F79</f>
        <v>0</v>
      </c>
      <c r="H127" s="58">
        <f t="shared" si="17"/>
        <v>0</v>
      </c>
      <c r="I127" s="40" t="e">
        <f t="shared" si="11"/>
        <v>#DIV/0!</v>
      </c>
    </row>
    <row r="128" spans="1:9" ht="30" customHeight="1" x14ac:dyDescent="0.25">
      <c r="A128" s="39"/>
      <c r="B128" s="48" t="str">
        <f>programa!A80</f>
        <v>1001-PRODUCTOS ESPECIFICOS PARA DESARROLLO INFANTIL TEMPRANO</v>
      </c>
      <c r="C128" s="49">
        <f>programa!D80</f>
        <v>3116025637</v>
      </c>
      <c r="D128" s="58">
        <f t="shared" si="15"/>
        <v>6.2792002440043987E-2</v>
      </c>
      <c r="E128" s="49">
        <f>programa!E80</f>
        <v>3726979424</v>
      </c>
      <c r="F128" s="58">
        <f t="shared" si="16"/>
        <v>6.5350012841913038E-2</v>
      </c>
      <c r="G128" s="49">
        <f>programa!F80</f>
        <v>3616845849.4699955</v>
      </c>
      <c r="H128" s="58">
        <f t="shared" si="17"/>
        <v>6.801449945257057E-2</v>
      </c>
      <c r="I128" s="40">
        <f t="shared" si="11"/>
        <v>0.97044964245823417</v>
      </c>
    </row>
    <row r="129" spans="1:9" ht="30" customHeight="1" x14ac:dyDescent="0.25">
      <c r="A129" s="39"/>
      <c r="B129" s="48" t="str">
        <f>programa!A81</f>
        <v>1002-PRODUCTOS ESPECIFICOS PARA REDUCCION DE LA VIOLENCIA CONTRA LA MUJER</v>
      </c>
      <c r="C129" s="49">
        <f>programa!D81</f>
        <v>157573863.11937761</v>
      </c>
      <c r="D129" s="58">
        <f t="shared" si="15"/>
        <v>3.1753199588579369E-3</v>
      </c>
      <c r="E129" s="49">
        <f>programa!E81</f>
        <v>173936276.93718576</v>
      </c>
      <c r="F129" s="58">
        <f t="shared" si="16"/>
        <v>3.0498526120973915E-3</v>
      </c>
      <c r="G129" s="49">
        <f>programa!F81</f>
        <v>172177873.30829236</v>
      </c>
      <c r="H129" s="58">
        <f t="shared" si="17"/>
        <v>3.2377912571495571E-3</v>
      </c>
      <c r="I129" s="40">
        <f t="shared" si="11"/>
        <v>0.98989052968215241</v>
      </c>
    </row>
    <row r="130" spans="1:9" ht="15" customHeight="1" x14ac:dyDescent="0.25">
      <c r="A130" s="39"/>
      <c r="B130" s="48" t="str">
        <f>programa!A82</f>
        <v>9002-ASIGNACIONES PRESUPUESTARIAS QUE NO RESULTAN EN PRODUCTOS</v>
      </c>
      <c r="C130" s="49">
        <f>programa!D82</f>
        <v>9616005777.9095993</v>
      </c>
      <c r="D130" s="58">
        <f t="shared" si="15"/>
        <v>0.19377512530715313</v>
      </c>
      <c r="E130" s="49">
        <f>programa!E82</f>
        <v>9857539955.5492096</v>
      </c>
      <c r="F130" s="58">
        <f t="shared" si="16"/>
        <v>0.17284516210004483</v>
      </c>
      <c r="G130" s="49">
        <f>programa!F82</f>
        <v>9393208223.6034889</v>
      </c>
      <c r="H130" s="58">
        <f t="shared" si="17"/>
        <v>0.17663853594307316</v>
      </c>
      <c r="I130" s="40">
        <f t="shared" si="11"/>
        <v>0.9528957798761617</v>
      </c>
    </row>
    <row r="131" spans="1:9" ht="15" hidden="1" customHeight="1" x14ac:dyDescent="0.25">
      <c r="A131" s="39"/>
      <c r="B131" s="48"/>
      <c r="C131" s="49"/>
      <c r="D131" s="58"/>
      <c r="E131" s="49"/>
      <c r="F131" s="58"/>
      <c r="G131" s="49"/>
      <c r="H131" s="58"/>
      <c r="I131" s="40"/>
    </row>
    <row r="132" spans="1:9" hidden="1" x14ac:dyDescent="0.25">
      <c r="A132" s="39"/>
      <c r="B132" s="48"/>
      <c r="C132" s="49"/>
      <c r="D132" s="58"/>
      <c r="E132" s="49"/>
      <c r="F132" s="58"/>
      <c r="G132" s="49"/>
      <c r="H132" s="58"/>
      <c r="I132" s="40"/>
    </row>
    <row r="133" spans="1:9" ht="30" hidden="1" customHeight="1" x14ac:dyDescent="0.25">
      <c r="A133" s="39"/>
      <c r="B133" s="48"/>
      <c r="C133" s="49"/>
      <c r="D133" s="58"/>
      <c r="E133" s="49"/>
      <c r="F133" s="58"/>
      <c r="G133" s="49"/>
      <c r="H133" s="58"/>
      <c r="I133" s="40"/>
    </row>
    <row r="134" spans="1:9" ht="30" hidden="1" customHeight="1" x14ac:dyDescent="0.25">
      <c r="A134" s="39"/>
      <c r="B134" s="48"/>
      <c r="C134" s="49"/>
      <c r="D134" s="58"/>
      <c r="E134" s="49"/>
      <c r="F134" s="58"/>
      <c r="G134" s="49"/>
      <c r="H134" s="58"/>
      <c r="I134" s="40"/>
    </row>
    <row r="135" spans="1:9" ht="15" hidden="1" customHeight="1" x14ac:dyDescent="0.25">
      <c r="A135" s="39"/>
      <c r="B135" s="48"/>
      <c r="C135" s="49"/>
      <c r="D135" s="58"/>
      <c r="E135" s="49"/>
      <c r="F135" s="58"/>
      <c r="G135" s="49"/>
      <c r="H135" s="58"/>
      <c r="I135" s="40"/>
    </row>
    <row r="136" spans="1:9" ht="15" hidden="1" customHeight="1" x14ac:dyDescent="0.25">
      <c r="A136" s="39"/>
      <c r="B136" s="48"/>
      <c r="C136" s="49"/>
      <c r="D136" s="58"/>
      <c r="E136" s="49"/>
      <c r="F136" s="58"/>
      <c r="G136" s="49"/>
      <c r="H136" s="58"/>
      <c r="I136" s="40"/>
    </row>
    <row r="137" spans="1:9" ht="15" hidden="1" customHeight="1" x14ac:dyDescent="0.25">
      <c r="A137" s="39"/>
      <c r="B137" s="48"/>
      <c r="C137" s="49"/>
      <c r="D137" s="58"/>
      <c r="E137" s="49"/>
      <c r="F137" s="58"/>
      <c r="G137" s="49"/>
      <c r="H137" s="58"/>
      <c r="I137" s="40"/>
    </row>
    <row r="138" spans="1:9" ht="15" hidden="1" customHeight="1" x14ac:dyDescent="0.25">
      <c r="A138" s="39"/>
      <c r="B138" s="48"/>
      <c r="C138" s="49"/>
      <c r="D138" s="58"/>
      <c r="E138" s="49"/>
      <c r="F138" s="58"/>
      <c r="G138" s="49"/>
      <c r="H138" s="58"/>
      <c r="I138" s="40"/>
    </row>
    <row r="139" spans="1:9" ht="15" hidden="1" customHeight="1" x14ac:dyDescent="0.25">
      <c r="A139" s="39"/>
      <c r="B139" s="48"/>
      <c r="C139" s="49"/>
      <c r="D139" s="58"/>
      <c r="E139" s="49"/>
      <c r="F139" s="58"/>
      <c r="G139" s="49"/>
      <c r="H139" s="58"/>
      <c r="I139" s="40"/>
    </row>
    <row r="140" spans="1:9" x14ac:dyDescent="0.25">
      <c r="A140" s="39"/>
      <c r="B140" s="52" t="s">
        <v>10</v>
      </c>
      <c r="C140" s="59">
        <f>SUM(C53:C139)</f>
        <v>49624562299.558624</v>
      </c>
      <c r="D140" s="60">
        <f>+SUM(D53:D139)</f>
        <v>0.99999999999999989</v>
      </c>
      <c r="E140" s="59">
        <f>SUM(E53:E139)</f>
        <v>57031043482.973213</v>
      </c>
      <c r="F140" s="60">
        <f>+SUM(F53:F139)</f>
        <v>0.99999999999999989</v>
      </c>
      <c r="G140" s="59">
        <f>SUM(G53:G139)</f>
        <v>53177570644.215027</v>
      </c>
      <c r="H140" s="60">
        <f>+SUM(H53:H139)</f>
        <v>0.99999999999999978</v>
      </c>
      <c r="I140" s="61">
        <f t="shared" si="11"/>
        <v>0.93243201240200613</v>
      </c>
    </row>
    <row r="142" spans="1:9" x14ac:dyDescent="0.25">
      <c r="B142" s="9" t="s">
        <v>417</v>
      </c>
    </row>
    <row r="143" spans="1:9" x14ac:dyDescent="0.25">
      <c r="B143" t="s">
        <v>4</v>
      </c>
    </row>
    <row r="144" spans="1:9" x14ac:dyDescent="0.25">
      <c r="B144" s="4" t="s">
        <v>18</v>
      </c>
      <c r="C144" s="4" t="s">
        <v>6</v>
      </c>
      <c r="D144" s="4" t="s">
        <v>11</v>
      </c>
      <c r="E144" s="4" t="s">
        <v>7</v>
      </c>
      <c r="F144" s="4" t="s">
        <v>11</v>
      </c>
      <c r="G144" s="4" t="s">
        <v>8</v>
      </c>
      <c r="H144" s="4" t="s">
        <v>11</v>
      </c>
      <c r="I144" s="31" t="s">
        <v>9</v>
      </c>
    </row>
    <row r="145" spans="2:9" x14ac:dyDescent="0.25">
      <c r="B145" s="64" t="str">
        <f>fuente!A2</f>
        <v>DONACIONES Y TRANSFERENCIAS</v>
      </c>
      <c r="C145" s="34">
        <f>fuente!B2</f>
        <v>107861655.94745567</v>
      </c>
      <c r="D145" s="22">
        <f>C145/$C$150</f>
        <v>2.1735537997564429E-3</v>
      </c>
      <c r="E145" s="34">
        <f>fuente!C2</f>
        <v>1438520404.3244007</v>
      </c>
      <c r="F145" s="22">
        <f>E145/$E$150</f>
        <v>2.5223462810282923E-2</v>
      </c>
      <c r="G145" s="34">
        <f>fuente!D2</f>
        <v>1139112533.8799133</v>
      </c>
      <c r="H145" s="22">
        <f>G145/$G$150</f>
        <v>2.1420920889770392E-2</v>
      </c>
      <c r="I145" s="21">
        <f t="shared" ref="I145:I150" si="18">G145/E145</f>
        <v>0.79186400864080631</v>
      </c>
    </row>
    <row r="146" spans="2:9" x14ac:dyDescent="0.25">
      <c r="B146" s="64" t="str">
        <f>fuente!A3</f>
        <v>RECURSOS DETERMINADOS</v>
      </c>
      <c r="C146" s="34">
        <f>fuente!B3</f>
        <v>6146402250.6109705</v>
      </c>
      <c r="D146" s="22">
        <f t="shared" ref="D146:D149" si="19">C146/$C$150</f>
        <v>0.12385806475245537</v>
      </c>
      <c r="E146" s="34">
        <f>fuente!C3</f>
        <v>8185843478.8663864</v>
      </c>
      <c r="F146" s="22">
        <f t="shared" ref="F146:F149" si="20">E146/$E$150</f>
        <v>0.14353311773631336</v>
      </c>
      <c r="G146" s="34">
        <f>fuente!D3</f>
        <v>6368777928.8915758</v>
      </c>
      <c r="H146" s="22">
        <f t="shared" ref="H146:H149" si="21">G146/$G$150</f>
        <v>0.11976436403050261</v>
      </c>
      <c r="I146" s="21">
        <f t="shared" si="18"/>
        <v>0.77802341876362802</v>
      </c>
    </row>
    <row r="147" spans="2:9" x14ac:dyDescent="0.25">
      <c r="B147" s="64" t="str">
        <f>fuente!A4</f>
        <v>RECURSOS DIRECTAMENTE RECAUDADOS</v>
      </c>
      <c r="C147" s="34">
        <f>fuente!B4</f>
        <v>351638090.67192847</v>
      </c>
      <c r="D147" s="22">
        <f t="shared" si="19"/>
        <v>7.0859686086351039E-3</v>
      </c>
      <c r="E147" s="34">
        <f>fuente!C4</f>
        <v>570889020.33698273</v>
      </c>
      <c r="F147" s="22">
        <f t="shared" si="20"/>
        <v>1.0010145097685689E-2</v>
      </c>
      <c r="G147" s="34">
        <f>fuente!D4</f>
        <v>467640944.41256124</v>
      </c>
      <c r="H147" s="22">
        <f t="shared" si="21"/>
        <v>8.7939508846937367E-3</v>
      </c>
      <c r="I147" s="21">
        <f t="shared" si="18"/>
        <v>0.81914510133076912</v>
      </c>
    </row>
    <row r="148" spans="2:9" x14ac:dyDescent="0.25">
      <c r="B148" s="64" t="str">
        <f>fuente!A5</f>
        <v>RECURSOS ORDINARIOS</v>
      </c>
      <c r="C148" s="34">
        <f>fuente!B5</f>
        <v>42812062865.301147</v>
      </c>
      <c r="D148" s="22">
        <f t="shared" si="19"/>
        <v>0.86271920358443244</v>
      </c>
      <c r="E148" s="34">
        <f>fuente!C5</f>
        <v>46486614268.337326</v>
      </c>
      <c r="F148" s="22">
        <f t="shared" si="20"/>
        <v>0.81511070864793356</v>
      </c>
      <c r="G148" s="34">
        <f>fuente!D5</f>
        <v>44928496040.823402</v>
      </c>
      <c r="H148" s="22">
        <f t="shared" si="21"/>
        <v>0.84487680607708848</v>
      </c>
      <c r="I148" s="21">
        <f t="shared" si="18"/>
        <v>0.96648243258758515</v>
      </c>
    </row>
    <row r="149" spans="2:9" ht="30" x14ac:dyDescent="0.25">
      <c r="B149" s="64" t="str">
        <f>fuente!A6</f>
        <v>RECURSOS POR OPERACIONES OFICIALES DE CREDITO</v>
      </c>
      <c r="C149" s="34">
        <f>fuente!B6</f>
        <v>206597437.02698776</v>
      </c>
      <c r="D149" s="22">
        <f t="shared" si="19"/>
        <v>4.1632092547207386E-3</v>
      </c>
      <c r="E149" s="34">
        <f>fuente!C6</f>
        <v>349176311.1080147</v>
      </c>
      <c r="F149" s="22">
        <f t="shared" si="20"/>
        <v>6.1225657077844447E-3</v>
      </c>
      <c r="G149" s="34">
        <f>fuente!D6</f>
        <v>273543196.20789659</v>
      </c>
      <c r="H149" s="22">
        <f t="shared" si="21"/>
        <v>5.1439581179448367E-3</v>
      </c>
      <c r="I149" s="21">
        <f t="shared" si="18"/>
        <v>0.78339562996092926</v>
      </c>
    </row>
    <row r="150" spans="2:9" x14ac:dyDescent="0.25">
      <c r="B150" s="15" t="s">
        <v>10</v>
      </c>
      <c r="C150" s="10">
        <f>SUM(C145:C149)</f>
        <v>49624562299.558487</v>
      </c>
      <c r="D150" s="37">
        <f>+SUM(D145:D149)</f>
        <v>1.0000000000000002</v>
      </c>
      <c r="E150" s="10">
        <f>SUM(E145:E149)</f>
        <v>57031043482.973114</v>
      </c>
      <c r="F150" s="37">
        <f>+SUM(F145:F149)</f>
        <v>1</v>
      </c>
      <c r="G150" s="10">
        <f>SUM(G145:G149)</f>
        <v>53177570644.215347</v>
      </c>
      <c r="H150" s="37">
        <f>+SUM(H145:H149)</f>
        <v>1</v>
      </c>
      <c r="I150" s="29">
        <f t="shared" si="18"/>
        <v>0.93243201240201334</v>
      </c>
    </row>
    <row r="151" spans="2:9" x14ac:dyDescent="0.25">
      <c r="C151" s="17"/>
    </row>
    <row r="152" spans="2:9" x14ac:dyDescent="0.25">
      <c r="B152" s="9" t="s">
        <v>418</v>
      </c>
    </row>
    <row r="153" spans="2:9" x14ac:dyDescent="0.25">
      <c r="B153" s="3" t="s">
        <v>4</v>
      </c>
    </row>
    <row r="154" spans="2:9" x14ac:dyDescent="0.25">
      <c r="B154" s="4" t="s">
        <v>19</v>
      </c>
      <c r="C154" s="4" t="s">
        <v>6</v>
      </c>
      <c r="D154" s="4" t="s">
        <v>11</v>
      </c>
      <c r="E154" s="4" t="s">
        <v>7</v>
      </c>
      <c r="F154" s="4" t="s">
        <v>11</v>
      </c>
      <c r="G154" s="4" t="s">
        <v>8</v>
      </c>
      <c r="H154" s="4" t="s">
        <v>11</v>
      </c>
      <c r="I154" s="31" t="s">
        <v>9</v>
      </c>
    </row>
    <row r="155" spans="2:9" x14ac:dyDescent="0.25">
      <c r="B155" t="str">
        <f>categoria!A2</f>
        <v>GASTO CORRIENTE</v>
      </c>
      <c r="C155" s="34">
        <f>categoria!B2</f>
        <v>35970405977.767059</v>
      </c>
      <c r="D155" s="22">
        <f>C155/$C$157</f>
        <v>0.72485084625294727</v>
      </c>
      <c r="E155" s="34">
        <f>categoria!C2</f>
        <v>39731824700.861374</v>
      </c>
      <c r="F155" s="22">
        <f>E155/$E$157</f>
        <v>0.69667013391966992</v>
      </c>
      <c r="G155" s="34">
        <f>categoria!D2</f>
        <v>39197312289.799934</v>
      </c>
      <c r="H155" s="22">
        <f>G155/$G$157</f>
        <v>0.73710235001236879</v>
      </c>
      <c r="I155" s="21">
        <f>G155/E155</f>
        <v>0.98654699563672821</v>
      </c>
    </row>
    <row r="156" spans="2:9" x14ac:dyDescent="0.25">
      <c r="B156" t="str">
        <f>categoria!A3</f>
        <v>GASTO DE CAPITAL</v>
      </c>
      <c r="C156" s="34">
        <f>categoria!B3</f>
        <v>13654156321.79141</v>
      </c>
      <c r="D156" s="22">
        <f>C156/$C$157</f>
        <v>0.27514915374705273</v>
      </c>
      <c r="E156" s="34">
        <f>categoria!C3</f>
        <v>17299218782.111706</v>
      </c>
      <c r="F156" s="22">
        <f>E156/$E$157</f>
        <v>0.30332986608033008</v>
      </c>
      <c r="G156" s="34">
        <f>categoria!D3</f>
        <v>13980258354.41547</v>
      </c>
      <c r="H156" s="22">
        <f>G156/$G$157</f>
        <v>0.2628976499876311</v>
      </c>
      <c r="I156" s="33">
        <f>G156/E156</f>
        <v>0.80814391276858044</v>
      </c>
    </row>
    <row r="157" spans="2:9" x14ac:dyDescent="0.25">
      <c r="B157" s="15" t="s">
        <v>10</v>
      </c>
      <c r="C157" s="10">
        <f>SUM(C155:C156)</f>
        <v>49624562299.558472</v>
      </c>
      <c r="D157" s="37">
        <f>+SUM(D155:D156)</f>
        <v>1</v>
      </c>
      <c r="E157" s="10">
        <f>SUM(E155:E156)</f>
        <v>57031043482.973083</v>
      </c>
      <c r="F157" s="37">
        <f>+SUM(F155:F156)</f>
        <v>1</v>
      </c>
      <c r="G157" s="10">
        <f>SUM(G155:G156)</f>
        <v>53177570644.215408</v>
      </c>
      <c r="H157" s="37">
        <f>+SUM(H155:H156)</f>
        <v>0.99999999999999989</v>
      </c>
      <c r="I157" s="21">
        <f>G157/E157</f>
        <v>0.9324320124020149</v>
      </c>
    </row>
    <row r="158" spans="2:9" x14ac:dyDescent="0.25">
      <c r="G158" s="19"/>
    </row>
    <row r="159" spans="2:9" x14ac:dyDescent="0.25">
      <c r="B159" s="9" t="s">
        <v>419</v>
      </c>
    </row>
    <row r="160" spans="2:9" x14ac:dyDescent="0.25">
      <c r="B160" t="s">
        <v>4</v>
      </c>
    </row>
    <row r="161" spans="2:9" x14ac:dyDescent="0.25">
      <c r="B161" s="4" t="s">
        <v>20</v>
      </c>
      <c r="C161" s="4" t="s">
        <v>6</v>
      </c>
      <c r="D161" s="4" t="s">
        <v>11</v>
      </c>
      <c r="E161" s="4" t="s">
        <v>7</v>
      </c>
      <c r="F161" s="4" t="s">
        <v>11</v>
      </c>
      <c r="G161" s="4" t="s">
        <v>8</v>
      </c>
      <c r="H161" s="4" t="s">
        <v>11</v>
      </c>
      <c r="I161" s="31" t="s">
        <v>9</v>
      </c>
    </row>
    <row r="162" spans="2:9" x14ac:dyDescent="0.25">
      <c r="B162" t="s">
        <v>21</v>
      </c>
      <c r="C162" s="34">
        <f>ciclo!B2</f>
        <v>15949227920.816986</v>
      </c>
      <c r="D162" s="22">
        <f>C162/$C$165</f>
        <v>0.32139785585491865</v>
      </c>
      <c r="E162" s="34">
        <f>ciclo!C2</f>
        <v>18391737173.071991</v>
      </c>
      <c r="F162" s="22">
        <f>E162/$E$165</f>
        <v>0.32248642230372082</v>
      </c>
      <c r="G162" s="34">
        <f>ciclo!D2</f>
        <v>17122331254.345606</v>
      </c>
      <c r="H162" s="22">
        <f>G162/$G$165</f>
        <v>0.32198408176451998</v>
      </c>
      <c r="I162" s="21">
        <f>G162/E162</f>
        <v>0.93097955311230918</v>
      </c>
    </row>
    <row r="163" spans="2:9" x14ac:dyDescent="0.25">
      <c r="B163" t="s">
        <v>22</v>
      </c>
      <c r="C163" s="34">
        <f>ciclo!B3</f>
        <v>16252141136.809797</v>
      </c>
      <c r="D163" s="22">
        <f>C163/$C$165</f>
        <v>0.32750195434881119</v>
      </c>
      <c r="E163" s="34">
        <f>ciclo!C3</f>
        <v>18730961292.838459</v>
      </c>
      <c r="F163" s="22">
        <f>E163/$E$165</f>
        <v>0.32843448320265461</v>
      </c>
      <c r="G163" s="34">
        <f>ciclo!D3</f>
        <v>17379271880.722229</v>
      </c>
      <c r="H163" s="22">
        <f t="shared" ref="H163:H164" si="22">G163/$G$165</f>
        <v>0.32681582987305402</v>
      </c>
      <c r="I163" s="21">
        <f>G163/E163</f>
        <v>0.92783662349283536</v>
      </c>
    </row>
    <row r="164" spans="2:9" x14ac:dyDescent="0.25">
      <c r="B164" t="s">
        <v>23</v>
      </c>
      <c r="C164" s="34">
        <f>ciclo!B4</f>
        <v>17423193241.931877</v>
      </c>
      <c r="D164" s="22">
        <f>C164/$C$165</f>
        <v>0.35110018979627011</v>
      </c>
      <c r="E164" s="34">
        <f>ciclo!C4</f>
        <v>19908345017.062851</v>
      </c>
      <c r="F164" s="22">
        <f>E164/$E$165</f>
        <v>0.34907909449362462</v>
      </c>
      <c r="G164" s="34">
        <f>ciclo!D4</f>
        <v>18675967509.147621</v>
      </c>
      <c r="H164" s="22">
        <f t="shared" si="22"/>
        <v>0.35120008836242605</v>
      </c>
      <c r="I164" s="21">
        <f>G164/E164</f>
        <v>0.93809744070343393</v>
      </c>
    </row>
    <row r="165" spans="2:9" x14ac:dyDescent="0.25">
      <c r="B165" s="15" t="s">
        <v>10</v>
      </c>
      <c r="C165" s="10">
        <f>SUM(C162:C164)</f>
        <v>49624562299.558662</v>
      </c>
      <c r="D165" s="35">
        <f>+SUM(D162:D164)</f>
        <v>0.99999999999999989</v>
      </c>
      <c r="E165" s="10">
        <f>SUM(E162:E164)</f>
        <v>57031043482.973297</v>
      </c>
      <c r="F165" s="35">
        <f>+SUM(F162:F164)</f>
        <v>1</v>
      </c>
      <c r="G165" s="10">
        <f>SUM(G162:G164)</f>
        <v>53177570644.215454</v>
      </c>
      <c r="H165" s="35">
        <f>+SUM(H162:H164)</f>
        <v>1</v>
      </c>
      <c r="I165" s="29">
        <f>G165/E165</f>
        <v>0.93243201240201223</v>
      </c>
    </row>
    <row r="166" spans="2:9" x14ac:dyDescent="0.25">
      <c r="C166" s="17"/>
      <c r="E166" s="20"/>
    </row>
    <row r="167" spans="2:9" x14ac:dyDescent="0.25">
      <c r="B167" s="9" t="s">
        <v>420</v>
      </c>
      <c r="E167" s="20"/>
    </row>
    <row r="168" spans="2:9" x14ac:dyDescent="0.25">
      <c r="B168" t="s">
        <v>4</v>
      </c>
    </row>
    <row r="169" spans="2:9" x14ac:dyDescent="0.25">
      <c r="B169" s="4" t="s">
        <v>24</v>
      </c>
      <c r="C169" s="4" t="s">
        <v>6</v>
      </c>
      <c r="D169" s="4" t="s">
        <v>11</v>
      </c>
      <c r="E169" s="4" t="s">
        <v>7</v>
      </c>
      <c r="F169" s="4" t="s">
        <v>11</v>
      </c>
      <c r="G169" s="4" t="s">
        <v>8</v>
      </c>
      <c r="H169" s="4" t="s">
        <v>11</v>
      </c>
      <c r="I169" s="31" t="s">
        <v>9</v>
      </c>
    </row>
    <row r="170" spans="2:9" x14ac:dyDescent="0.25">
      <c r="B170" t="s">
        <v>25</v>
      </c>
      <c r="C170" s="34">
        <f>derecho!B2</f>
        <v>31341103407.925194</v>
      </c>
      <c r="D170" s="22">
        <f>C170/$C$174</f>
        <v>0.63156432934833007</v>
      </c>
      <c r="E170" s="34">
        <f>derecho!C2</f>
        <v>35761342160.039429</v>
      </c>
      <c r="F170" s="22">
        <f>E170/$E$174</f>
        <v>0.62705046192458502</v>
      </c>
      <c r="G170" s="34">
        <f>derecho!D2</f>
        <v>33869950651.284767</v>
      </c>
      <c r="H170" s="22">
        <f>G170/$G$174</f>
        <v>0.63692173675800212</v>
      </c>
      <c r="I170" s="21">
        <f>G170/E170</f>
        <v>0.94711072363307025</v>
      </c>
    </row>
    <row r="171" spans="2:9" x14ac:dyDescent="0.25">
      <c r="B171" t="s">
        <v>26</v>
      </c>
      <c r="C171" s="34">
        <v>0</v>
      </c>
      <c r="D171" s="22">
        <f>C171/$C$174</f>
        <v>0</v>
      </c>
      <c r="E171" s="34">
        <v>0</v>
      </c>
      <c r="F171" s="22">
        <f>E171/$E$174</f>
        <v>0</v>
      </c>
      <c r="G171" s="34">
        <v>0</v>
      </c>
      <c r="H171" s="22">
        <f t="shared" ref="H171:H173" si="23">G171/$G$174</f>
        <v>0</v>
      </c>
      <c r="I171" s="21" t="e">
        <f>G171/E171</f>
        <v>#DIV/0!</v>
      </c>
    </row>
    <row r="172" spans="2:9" x14ac:dyDescent="0.25">
      <c r="B172" t="s">
        <v>27</v>
      </c>
      <c r="C172" s="34">
        <f>derecho!B3</f>
        <v>679912489.73416793</v>
      </c>
      <c r="D172" s="22">
        <f>C172/$C$174</f>
        <v>1.3701128195950147E-2</v>
      </c>
      <c r="E172" s="34">
        <f>derecho!C3</f>
        <v>743503836.27009833</v>
      </c>
      <c r="F172" s="22">
        <f>E172/$E$174</f>
        <v>1.3036826802793359E-2</v>
      </c>
      <c r="G172" s="34">
        <f>derecho!D3</f>
        <v>722342216.60962725</v>
      </c>
      <c r="H172" s="22">
        <f t="shared" si="23"/>
        <v>1.3583588115419265E-2</v>
      </c>
    </row>
    <row r="173" spans="2:9" x14ac:dyDescent="0.25">
      <c r="B173" t="s">
        <v>28</v>
      </c>
      <c r="C173" s="34">
        <f>derecho!B4</f>
        <v>17603546401.899303</v>
      </c>
      <c r="D173" s="22">
        <f>C173/$C$174</f>
        <v>0.35473454245571973</v>
      </c>
      <c r="E173" s="34">
        <f>derecho!C4</f>
        <v>20526197486.663658</v>
      </c>
      <c r="F173" s="22">
        <f>E173/$E$174</f>
        <v>0.35991271127262164</v>
      </c>
      <c r="G173" s="34">
        <f>derecho!D4</f>
        <v>18585277776.320599</v>
      </c>
      <c r="H173" s="22">
        <f t="shared" si="23"/>
        <v>0.3494946751265785</v>
      </c>
      <c r="I173" s="21">
        <f>G173/E173</f>
        <v>0.90544182810264207</v>
      </c>
    </row>
    <row r="174" spans="2:9" x14ac:dyDescent="0.25">
      <c r="B174" s="15" t="s">
        <v>10</v>
      </c>
      <c r="C174" s="10">
        <f>+SUM(C170:C173)</f>
        <v>49624562299.55867</v>
      </c>
      <c r="D174" s="37">
        <f>+SUM(D170:D173)</f>
        <v>1</v>
      </c>
      <c r="E174" s="10">
        <f>+SUM(E170:E173)</f>
        <v>57031043482.973183</v>
      </c>
      <c r="F174" s="37">
        <f>+SUM(F170:F173)</f>
        <v>1</v>
      </c>
      <c r="G174" s="10">
        <f>SUM(G170:G173)</f>
        <v>53177570644.214996</v>
      </c>
      <c r="H174" s="37">
        <f>+SUM(H170:H173)</f>
        <v>0.99999999999999989</v>
      </c>
      <c r="I174" s="29">
        <f>G174/E174</f>
        <v>0.93243201240200602</v>
      </c>
    </row>
    <row r="177" spans="2:9" x14ac:dyDescent="0.25">
      <c r="B177" s="9" t="s">
        <v>421</v>
      </c>
    </row>
    <row r="178" spans="2:9" x14ac:dyDescent="0.25">
      <c r="B178" t="s">
        <v>4</v>
      </c>
    </row>
    <row r="179" spans="2:9" x14ac:dyDescent="0.25">
      <c r="B179" s="4" t="s">
        <v>29</v>
      </c>
      <c r="C179" s="4" t="s">
        <v>6</v>
      </c>
      <c r="D179" s="4" t="s">
        <v>11</v>
      </c>
      <c r="E179" s="4" t="s">
        <v>7</v>
      </c>
      <c r="F179" s="4" t="s">
        <v>11</v>
      </c>
      <c r="G179" s="4" t="s">
        <v>8</v>
      </c>
      <c r="H179" s="4" t="s">
        <v>11</v>
      </c>
      <c r="I179" s="31" t="s">
        <v>9</v>
      </c>
    </row>
    <row r="180" spans="2:9" x14ac:dyDescent="0.25">
      <c r="B180" t="s">
        <v>30</v>
      </c>
      <c r="C180" s="34">
        <f>nivel_gob!B2</f>
        <v>18089020482.935432</v>
      </c>
      <c r="D180" s="22">
        <f>C180/$C$183</f>
        <v>0.36451748176117077</v>
      </c>
      <c r="E180" s="34">
        <f>nivel_gob!C2</f>
        <v>18403888758.125607</v>
      </c>
      <c r="F180" s="22">
        <f>E180/$E$183</f>
        <v>0.32269949196388381</v>
      </c>
      <c r="G180" s="34">
        <f>nivel_gob!D2</f>
        <v>18022084350.989567</v>
      </c>
      <c r="H180" s="22">
        <f>G180/$G$183</f>
        <v>0.33890386741369488</v>
      </c>
      <c r="I180" s="21">
        <f>G180/E180</f>
        <v>0.97925414502587305</v>
      </c>
    </row>
    <row r="181" spans="2:9" x14ac:dyDescent="0.25">
      <c r="B181" t="s">
        <v>31</v>
      </c>
      <c r="C181" s="34">
        <f>nivel_gob!B4</f>
        <v>27572156665.895336</v>
      </c>
      <c r="D181" s="22">
        <f>C181/$C$183</f>
        <v>0.55561511050628631</v>
      </c>
      <c r="E181" s="34">
        <f>nivel_gob!C4</f>
        <v>30934012506.134972</v>
      </c>
      <c r="F181" s="22">
        <f>E181/$E$183</f>
        <v>0.5424065669668211</v>
      </c>
      <c r="G181" s="34">
        <f>nivel_gob!D4</f>
        <v>30123850118.429405</v>
      </c>
      <c r="H181" s="22">
        <f t="shared" ref="H181:H182" si="24">G181/$G$183</f>
        <v>0.56647661323179022</v>
      </c>
      <c r="I181" s="21">
        <f>G181/E181</f>
        <v>0.97380998059838209</v>
      </c>
    </row>
    <row r="182" spans="2:9" x14ac:dyDescent="0.25">
      <c r="B182" t="s">
        <v>32</v>
      </c>
      <c r="C182" s="34">
        <f>nivel_gob!B3</f>
        <v>3963385150.727828</v>
      </c>
      <c r="D182" s="22">
        <f>C182/$C$183</f>
        <v>7.9867407732543E-2</v>
      </c>
      <c r="E182" s="34">
        <f>nivel_gob!C3</f>
        <v>7693142218.7125912</v>
      </c>
      <c r="F182" s="22">
        <f>E182/$E$183</f>
        <v>0.13489394106929514</v>
      </c>
      <c r="G182" s="34">
        <f>nivel_gob!D3</f>
        <v>5031636174.7964163</v>
      </c>
      <c r="H182" s="22">
        <f t="shared" si="24"/>
        <v>9.4619519354514792E-2</v>
      </c>
      <c r="I182" s="21">
        <f>G182/E182</f>
        <v>0.65404174675954907</v>
      </c>
    </row>
    <row r="183" spans="2:9" x14ac:dyDescent="0.25">
      <c r="B183" s="15" t="s">
        <v>10</v>
      </c>
      <c r="C183" s="10">
        <f>SUM(C180:C182)</f>
        <v>49624562299.558594</v>
      </c>
      <c r="D183" s="37">
        <f>+SUM(D180:D182)</f>
        <v>1</v>
      </c>
      <c r="E183" s="10">
        <f>SUM(E180:E182)</f>
        <v>57031043482.973167</v>
      </c>
      <c r="F183" s="37">
        <f>+SUM(F180:F182)</f>
        <v>1</v>
      </c>
      <c r="G183" s="10">
        <f>SUM(G180:G182)</f>
        <v>53177570644.215393</v>
      </c>
      <c r="H183" s="37">
        <f>+SUM(H180:H182)</f>
        <v>0.99999999999999978</v>
      </c>
      <c r="I183" s="29">
        <f>G183/E183</f>
        <v>0.93243201240201323</v>
      </c>
    </row>
    <row r="184" spans="2:9" x14ac:dyDescent="0.25">
      <c r="E184" s="20"/>
      <c r="F184" s="18"/>
      <c r="G184" s="16"/>
    </row>
    <row r="185" spans="2:9" x14ac:dyDescent="0.25">
      <c r="E185" s="20"/>
      <c r="G185" s="16"/>
    </row>
    <row r="186" spans="2:9" x14ac:dyDescent="0.25">
      <c r="B186" s="9" t="s">
        <v>422</v>
      </c>
      <c r="E186" s="20"/>
      <c r="G186" s="16"/>
    </row>
    <row r="187" spans="2:9" x14ac:dyDescent="0.25">
      <c r="B187" s="3" t="s">
        <v>4</v>
      </c>
    </row>
    <row r="188" spans="2:9" x14ac:dyDescent="0.25">
      <c r="B188" s="4" t="s">
        <v>406</v>
      </c>
      <c r="C188" s="4" t="s">
        <v>6</v>
      </c>
      <c r="D188" s="4" t="s">
        <v>11</v>
      </c>
      <c r="E188" s="4" t="s">
        <v>7</v>
      </c>
      <c r="F188" s="4" t="s">
        <v>11</v>
      </c>
      <c r="G188" s="4" t="s">
        <v>8</v>
      </c>
      <c r="H188" s="4" t="s">
        <v>11</v>
      </c>
      <c r="I188" s="31" t="s">
        <v>9</v>
      </c>
    </row>
    <row r="189" spans="2:9" x14ac:dyDescent="0.25">
      <c r="B189" t="str">
        <f>departamento!A2</f>
        <v>AMAZONAS</v>
      </c>
      <c r="C189" s="34">
        <f>departamento!B2</f>
        <v>1195669018.1102645</v>
      </c>
      <c r="D189" s="22">
        <f t="shared" ref="D189:D213" si="25">C189/$C$214</f>
        <v>2.4094298522828461E-2</v>
      </c>
      <c r="E189" s="34">
        <f>departamento!C2</f>
        <v>1468125531.9278271</v>
      </c>
      <c r="F189" s="22">
        <f t="shared" ref="F189:F213" si="26">E189/$E$214</f>
        <v>2.574256829731934E-2</v>
      </c>
      <c r="G189" s="34">
        <f>departamento!D2</f>
        <v>1350427982.5823727</v>
      </c>
      <c r="H189" s="22">
        <f>G189/$G$214</f>
        <v>2.5394691149346078E-2</v>
      </c>
      <c r="I189" s="21">
        <f t="shared" ref="I189:I214" si="27">G189/E189</f>
        <v>0.91983141305981975</v>
      </c>
    </row>
    <row r="190" spans="2:9" x14ac:dyDescent="0.25">
      <c r="B190" t="str">
        <f>departamento!A3</f>
        <v>ANCASH</v>
      </c>
      <c r="C190" s="34">
        <f>departamento!B3</f>
        <v>2426648922.5222249</v>
      </c>
      <c r="D190" s="22">
        <f t="shared" si="25"/>
        <v>4.890015770564908E-2</v>
      </c>
      <c r="E190" s="34">
        <f>departamento!C3</f>
        <v>3048462450.3697643</v>
      </c>
      <c r="F190" s="22">
        <f t="shared" si="26"/>
        <v>5.3452685839070986E-2</v>
      </c>
      <c r="G190" s="34">
        <f>departamento!D3</f>
        <v>2643079719.9088521</v>
      </c>
      <c r="H190" s="22">
        <f t="shared" ref="H190:H213" si="28">G190/$G$214</f>
        <v>4.9702904587206505E-2</v>
      </c>
      <c r="I190" s="21">
        <f t="shared" si="27"/>
        <v>0.86702059249188346</v>
      </c>
    </row>
    <row r="191" spans="2:9" x14ac:dyDescent="0.25">
      <c r="B191" t="str">
        <f>departamento!A4</f>
        <v>APURIMAC</v>
      </c>
      <c r="C191" s="34">
        <f>departamento!B4</f>
        <v>1315558042.8157852</v>
      </c>
      <c r="D191" s="22">
        <f t="shared" si="25"/>
        <v>2.6510219573815483E-2</v>
      </c>
      <c r="E191" s="34">
        <f>departamento!C4</f>
        <v>1583058885.0809729</v>
      </c>
      <c r="F191" s="22">
        <f t="shared" si="26"/>
        <v>2.7757845348798493E-2</v>
      </c>
      <c r="G191" s="34">
        <f>departamento!D4</f>
        <v>1465251066.4580622</v>
      </c>
      <c r="H191" s="22">
        <f t="shared" si="28"/>
        <v>2.7553930138353572E-2</v>
      </c>
      <c r="I191" s="21">
        <f t="shared" si="27"/>
        <v>0.92558216265159021</v>
      </c>
    </row>
    <row r="192" spans="2:9" x14ac:dyDescent="0.25">
      <c r="B192" t="str">
        <f>departamento!A5</f>
        <v>AREQUIPA</v>
      </c>
      <c r="C192" s="34">
        <f>departamento!B5</f>
        <v>1551841710.4111624</v>
      </c>
      <c r="D192" s="22">
        <f t="shared" si="25"/>
        <v>3.1271645300234005E-2</v>
      </c>
      <c r="E192" s="34">
        <f>departamento!C5</f>
        <v>1996201454.7621756</v>
      </c>
      <c r="F192" s="22">
        <f t="shared" si="26"/>
        <v>3.5002015268371288E-2</v>
      </c>
      <c r="G192" s="34">
        <f>departamento!D5</f>
        <v>1815648213.448308</v>
      </c>
      <c r="H192" s="22">
        <f t="shared" si="28"/>
        <v>3.414312070771186E-2</v>
      </c>
      <c r="I192" s="21">
        <f t="shared" si="27"/>
        <v>0.9095515931605318</v>
      </c>
    </row>
    <row r="193" spans="2:9" x14ac:dyDescent="0.25">
      <c r="B193" t="str">
        <f>departamento!A6</f>
        <v>AYACUCHO</v>
      </c>
      <c r="C193" s="34">
        <f>departamento!B6</f>
        <v>1559156087.4079378</v>
      </c>
      <c r="D193" s="22">
        <f t="shared" si="25"/>
        <v>3.1419039587615771E-2</v>
      </c>
      <c r="E193" s="34">
        <f>departamento!C6</f>
        <v>2036812887.9833488</v>
      </c>
      <c r="F193" s="22">
        <f t="shared" si="26"/>
        <v>3.571410873082561E-2</v>
      </c>
      <c r="G193" s="34">
        <f>departamento!D6</f>
        <v>1790698188.6058924</v>
      </c>
      <c r="H193" s="22">
        <f t="shared" si="28"/>
        <v>3.3673937468610103E-2</v>
      </c>
      <c r="I193" s="21">
        <f t="shared" si="27"/>
        <v>0.87916676056525989</v>
      </c>
    </row>
    <row r="194" spans="2:9" x14ac:dyDescent="0.25">
      <c r="B194" t="str">
        <f>departamento!A7</f>
        <v>CAJAMARCA</v>
      </c>
      <c r="C194" s="34">
        <f>departamento!B7</f>
        <v>3209755019.7686057</v>
      </c>
      <c r="D194" s="22">
        <f t="shared" si="25"/>
        <v>6.4680772404458145E-2</v>
      </c>
      <c r="E194" s="34">
        <f>departamento!C7</f>
        <v>3876910801.2573819</v>
      </c>
      <c r="F194" s="22">
        <f t="shared" si="26"/>
        <v>6.7978956099844889E-2</v>
      </c>
      <c r="G194" s="34">
        <f>departamento!D7</f>
        <v>3558134004.6379056</v>
      </c>
      <c r="H194" s="22">
        <f t="shared" si="28"/>
        <v>6.6910427865229716E-2</v>
      </c>
      <c r="I194" s="21">
        <f t="shared" si="27"/>
        <v>0.91777556591807874</v>
      </c>
    </row>
    <row r="195" spans="2:9" x14ac:dyDescent="0.25">
      <c r="B195" t="str">
        <f>departamento!A8</f>
        <v>CUSCO</v>
      </c>
      <c r="C195" s="34">
        <f>departamento!B8</f>
        <v>2657296215.9489026</v>
      </c>
      <c r="D195" s="22">
        <f t="shared" si="25"/>
        <v>5.3548003101934402E-2</v>
      </c>
      <c r="E195" s="34">
        <f>departamento!C8</f>
        <v>3349412866.0974927</v>
      </c>
      <c r="F195" s="22">
        <f t="shared" si="26"/>
        <v>5.8729643743893084E-2</v>
      </c>
      <c r="G195" s="34">
        <f>departamento!D8</f>
        <v>3072784888.2033525</v>
      </c>
      <c r="H195" s="22">
        <f t="shared" si="28"/>
        <v>5.7783476209581776E-2</v>
      </c>
      <c r="I195" s="21">
        <f t="shared" si="27"/>
        <v>0.91741000917081672</v>
      </c>
    </row>
    <row r="196" spans="2:9" x14ac:dyDescent="0.25">
      <c r="B196" t="str">
        <f>departamento!A9</f>
        <v>HUANCAVELICA</v>
      </c>
      <c r="C196" s="34">
        <f>departamento!B9</f>
        <v>1148450048.8397927</v>
      </c>
      <c r="D196" s="22">
        <f t="shared" si="25"/>
        <v>2.3142774376672077E-2</v>
      </c>
      <c r="E196" s="34">
        <f>departamento!C9</f>
        <v>1360675337.3593304</v>
      </c>
      <c r="F196" s="22">
        <f t="shared" si="26"/>
        <v>2.3858503268760354E-2</v>
      </c>
      <c r="G196" s="34">
        <f>departamento!D9</f>
        <v>1258346450.5039983</v>
      </c>
      <c r="H196" s="22">
        <f t="shared" si="28"/>
        <v>2.3663105238916911E-2</v>
      </c>
      <c r="I196" s="21">
        <f t="shared" si="27"/>
        <v>0.92479551584000752</v>
      </c>
    </row>
    <row r="197" spans="2:9" x14ac:dyDescent="0.25">
      <c r="B197" t="str">
        <f>departamento!A10</f>
        <v>HUANUCO</v>
      </c>
      <c r="C197" s="34">
        <f>departamento!B10</f>
        <v>1549282541.5809946</v>
      </c>
      <c r="D197" s="22">
        <f t="shared" si="25"/>
        <v>3.1220074692624021E-2</v>
      </c>
      <c r="E197" s="34">
        <f>departamento!C10</f>
        <v>1861689344.8368702</v>
      </c>
      <c r="F197" s="22">
        <f t="shared" si="26"/>
        <v>3.2643438224879806E-2</v>
      </c>
      <c r="G197" s="34">
        <f>departamento!D10</f>
        <v>1672096924.409941</v>
      </c>
      <c r="H197" s="22">
        <f t="shared" si="28"/>
        <v>3.1443650098217528E-2</v>
      </c>
      <c r="I197" s="21">
        <f t="shared" si="27"/>
        <v>0.89816108635270608</v>
      </c>
    </row>
    <row r="198" spans="2:9" x14ac:dyDescent="0.25">
      <c r="B198" t="str">
        <f>departamento!A11</f>
        <v>ICA</v>
      </c>
      <c r="C198" s="34">
        <f>departamento!B11</f>
        <v>1066762466.8733339</v>
      </c>
      <c r="D198" s="22">
        <f t="shared" si="25"/>
        <v>2.1496662488100612E-2</v>
      </c>
      <c r="E198" s="34">
        <f>departamento!C11</f>
        <v>1237501405.8386414</v>
      </c>
      <c r="F198" s="22">
        <f t="shared" si="26"/>
        <v>2.169873336103522E-2</v>
      </c>
      <c r="G198" s="34">
        <f>departamento!D11</f>
        <v>1126422511.6000605</v>
      </c>
      <c r="H198" s="22">
        <f t="shared" si="28"/>
        <v>2.1182286026873998E-2</v>
      </c>
      <c r="I198" s="21">
        <f t="shared" si="27"/>
        <v>0.91023937935383281</v>
      </c>
    </row>
    <row r="199" spans="2:9" x14ac:dyDescent="0.25">
      <c r="B199" t="str">
        <f>departamento!A12</f>
        <v>JUNIN</v>
      </c>
      <c r="C199" s="34">
        <f>departamento!B12</f>
        <v>2239543983.4295702</v>
      </c>
      <c r="D199" s="22">
        <f t="shared" si="25"/>
        <v>4.5129747843629629E-2</v>
      </c>
      <c r="E199" s="34">
        <f>departamento!C12</f>
        <v>2681534721.1716332</v>
      </c>
      <c r="F199" s="22">
        <f t="shared" si="26"/>
        <v>4.7018861262326593E-2</v>
      </c>
      <c r="G199" s="34">
        <f>departamento!D12</f>
        <v>2570133823.3119726</v>
      </c>
      <c r="H199" s="22">
        <f t="shared" si="28"/>
        <v>4.8331162784916872E-2</v>
      </c>
      <c r="I199" s="21">
        <f t="shared" si="27"/>
        <v>0.95845629110072217</v>
      </c>
    </row>
    <row r="200" spans="2:9" x14ac:dyDescent="0.25">
      <c r="B200" t="str">
        <f>departamento!A13</f>
        <v>LA LIBERTAD</v>
      </c>
      <c r="C200" s="34">
        <f>departamento!B13</f>
        <v>2600494472.7875156</v>
      </c>
      <c r="D200" s="22">
        <f t="shared" si="25"/>
        <v>5.2403373496568748E-2</v>
      </c>
      <c r="E200" s="34">
        <f>departamento!C13</f>
        <v>2977989199.2813373</v>
      </c>
      <c r="F200" s="22">
        <f t="shared" si="26"/>
        <v>5.2216986002902512E-2</v>
      </c>
      <c r="G200" s="34">
        <f>departamento!D13</f>
        <v>2751749727.7830005</v>
      </c>
      <c r="H200" s="22">
        <f t="shared" si="28"/>
        <v>5.1746435469826282E-2</v>
      </c>
      <c r="I200" s="21">
        <f t="shared" si="27"/>
        <v>0.92402945196949204</v>
      </c>
    </row>
    <row r="201" spans="2:9" x14ac:dyDescent="0.25">
      <c r="B201" t="str">
        <f>departamento!A14</f>
        <v>LAMBAYEQUE</v>
      </c>
      <c r="C201" s="34">
        <f>departamento!B14</f>
        <v>1474167005.0216143</v>
      </c>
      <c r="D201" s="22">
        <f t="shared" si="25"/>
        <v>2.970639813652776E-2</v>
      </c>
      <c r="E201" s="34">
        <f>departamento!C14</f>
        <v>1532404097.0136905</v>
      </c>
      <c r="F201" s="22">
        <f t="shared" si="26"/>
        <v>2.6869648588337579E-2</v>
      </c>
      <c r="G201" s="34">
        <f>departamento!D14</f>
        <v>1405077694.3926511</v>
      </c>
      <c r="H201" s="22">
        <f t="shared" si="28"/>
        <v>2.6422374647261253E-2</v>
      </c>
      <c r="I201" s="21">
        <f t="shared" si="27"/>
        <v>0.91691068767750639</v>
      </c>
    </row>
    <row r="202" spans="2:9" x14ac:dyDescent="0.25">
      <c r="B202" t="str">
        <f>departamento!A15</f>
        <v>LIMA</v>
      </c>
      <c r="C202" s="34">
        <f>departamento!B15</f>
        <v>11507075849.943521</v>
      </c>
      <c r="D202" s="22">
        <f t="shared" si="25"/>
        <v>0.23188266690356013</v>
      </c>
      <c r="E202" s="34">
        <f>departamento!C15</f>
        <v>11610773912.843046</v>
      </c>
      <c r="F202" s="22">
        <f t="shared" si="26"/>
        <v>0.2035869099310707</v>
      </c>
      <c r="G202" s="34">
        <f>departamento!D15</f>
        <v>11301088875.34778</v>
      </c>
      <c r="H202" s="22">
        <f t="shared" si="28"/>
        <v>0.2125160803406724</v>
      </c>
      <c r="I202" s="21">
        <f t="shared" si="27"/>
        <v>0.97332778677632215</v>
      </c>
    </row>
    <row r="203" spans="2:9" x14ac:dyDescent="0.25">
      <c r="B203" t="str">
        <f>departamento!A16</f>
        <v>LORETO</v>
      </c>
      <c r="C203" s="34">
        <f>departamento!B16</f>
        <v>2425736824.3229122</v>
      </c>
      <c r="D203" s="22">
        <f t="shared" si="25"/>
        <v>4.8881777730954153E-2</v>
      </c>
      <c r="E203" s="34">
        <f>departamento!C16</f>
        <v>2829386362.8564782</v>
      </c>
      <c r="F203" s="22">
        <f t="shared" si="26"/>
        <v>4.9611337791867681E-2</v>
      </c>
      <c r="G203" s="34">
        <f>departamento!D16</f>
        <v>2645070537.039896</v>
      </c>
      <c r="H203" s="22">
        <f t="shared" si="28"/>
        <v>4.9740341745522054E-2</v>
      </c>
      <c r="I203" s="21">
        <f t="shared" si="27"/>
        <v>0.93485660769549284</v>
      </c>
    </row>
    <row r="204" spans="2:9" x14ac:dyDescent="0.25">
      <c r="B204" t="str">
        <f>departamento!A17</f>
        <v>MADRE DE DIOS</v>
      </c>
      <c r="C204" s="34">
        <f>departamento!B17</f>
        <v>372933185.94425964</v>
      </c>
      <c r="D204" s="22">
        <f t="shared" si="25"/>
        <v>7.5150927013330369E-3</v>
      </c>
      <c r="E204" s="34">
        <f>departamento!C17</f>
        <v>446864918.22505081</v>
      </c>
      <c r="F204" s="22">
        <f t="shared" si="26"/>
        <v>7.8354680352019784E-3</v>
      </c>
      <c r="G204" s="34">
        <f>departamento!D17</f>
        <v>424608202.4562788</v>
      </c>
      <c r="H204" s="22">
        <f t="shared" si="28"/>
        <v>7.9847235838794439E-3</v>
      </c>
      <c r="I204" s="21">
        <f t="shared" si="27"/>
        <v>0.95019363825386927</v>
      </c>
    </row>
    <row r="205" spans="2:9" x14ac:dyDescent="0.25">
      <c r="B205" t="str">
        <f>departamento!A18</f>
        <v>MOQUEGUA</v>
      </c>
      <c r="C205" s="34">
        <f>departamento!B18</f>
        <v>418541097.46642339</v>
      </c>
      <c r="D205" s="22">
        <f t="shared" si="25"/>
        <v>8.4341519213791821E-3</v>
      </c>
      <c r="E205" s="34">
        <f>departamento!C18</f>
        <v>589964174.03400791</v>
      </c>
      <c r="F205" s="22">
        <f t="shared" si="26"/>
        <v>1.0344614757226797E-2</v>
      </c>
      <c r="G205" s="34">
        <f>departamento!D18</f>
        <v>529384754.76764166</v>
      </c>
      <c r="H205" s="22">
        <f t="shared" si="28"/>
        <v>9.955038343317615E-3</v>
      </c>
      <c r="I205" s="21">
        <f t="shared" si="27"/>
        <v>0.89731678306473872</v>
      </c>
    </row>
    <row r="206" spans="2:9" x14ac:dyDescent="0.25">
      <c r="B206" t="str">
        <f>departamento!A19</f>
        <v>PASCO</v>
      </c>
      <c r="C206" s="34">
        <f>departamento!B19</f>
        <v>693974007.7626183</v>
      </c>
      <c r="D206" s="22">
        <f t="shared" si="25"/>
        <v>1.3984486222234964E-2</v>
      </c>
      <c r="E206" s="34">
        <f>departamento!C19</f>
        <v>730101828.90559757</v>
      </c>
      <c r="F206" s="22">
        <f t="shared" si="26"/>
        <v>1.2801831850114605E-2</v>
      </c>
      <c r="G206" s="34">
        <f>departamento!D19</f>
        <v>647199275.44199741</v>
      </c>
      <c r="H206" s="22">
        <f t="shared" si="28"/>
        <v>1.2170531064160295E-2</v>
      </c>
      <c r="I206" s="21">
        <f t="shared" si="27"/>
        <v>0.8864506974487808</v>
      </c>
    </row>
    <row r="207" spans="2:9" x14ac:dyDescent="0.25">
      <c r="B207" t="str">
        <f>departamento!A20</f>
        <v>PIURA</v>
      </c>
      <c r="C207" s="34">
        <f>departamento!B20</f>
        <v>3160589251.6044765</v>
      </c>
      <c r="D207" s="22">
        <f t="shared" si="25"/>
        <v>6.3690017707875829E-2</v>
      </c>
      <c r="E207" s="34">
        <f>departamento!C20</f>
        <v>3722572879.2775464</v>
      </c>
      <c r="F207" s="22">
        <f t="shared" si="26"/>
        <v>6.5272747120415767E-2</v>
      </c>
      <c r="G207" s="34">
        <f>departamento!D20</f>
        <v>3537643802.6862855</v>
      </c>
      <c r="H207" s="22">
        <f t="shared" si="28"/>
        <v>6.6525111242010687E-2</v>
      </c>
      <c r="I207" s="21">
        <f t="shared" si="27"/>
        <v>0.9503222414742486</v>
      </c>
    </row>
    <row r="208" spans="2:9" x14ac:dyDescent="0.25">
      <c r="B208" t="str">
        <f>departamento!A21</f>
        <v>PROVINCIA CONSTITUCIONAL DEL CALLAO</v>
      </c>
      <c r="C208" s="34">
        <f>departamento!B21</f>
        <v>836994498.13767445</v>
      </c>
      <c r="D208" s="22">
        <f t="shared" si="25"/>
        <v>1.6866536637344182E-2</v>
      </c>
      <c r="E208" s="34">
        <f>departamento!C21</f>
        <v>981230041.65480828</v>
      </c>
      <c r="F208" s="22">
        <f t="shared" si="26"/>
        <v>1.7205191799581174E-2</v>
      </c>
      <c r="G208" s="34">
        <f>departamento!D21</f>
        <v>925927998.14817762</v>
      </c>
      <c r="H208" s="22">
        <f t="shared" si="28"/>
        <v>1.7412002596792299E-2</v>
      </c>
      <c r="I208" s="21">
        <f t="shared" si="27"/>
        <v>0.94364008320274639</v>
      </c>
    </row>
    <row r="209" spans="2:9" x14ac:dyDescent="0.25">
      <c r="B209" t="str">
        <f>departamento!A22</f>
        <v>PUNO</v>
      </c>
      <c r="C209" s="34">
        <f>departamento!B22</f>
        <v>2224322087.5217404</v>
      </c>
      <c r="D209" s="22">
        <f t="shared" si="25"/>
        <v>4.4823006681542536E-2</v>
      </c>
      <c r="E209" s="34">
        <f>departamento!C22</f>
        <v>2544442388.1115017</v>
      </c>
      <c r="F209" s="22">
        <f t="shared" si="26"/>
        <v>4.4615041786341368E-2</v>
      </c>
      <c r="G209" s="34">
        <f>departamento!D22</f>
        <v>2366272835.5242386</v>
      </c>
      <c r="H209" s="22">
        <f t="shared" si="28"/>
        <v>4.4497573071846534E-2</v>
      </c>
      <c r="I209" s="21">
        <f t="shared" si="27"/>
        <v>0.92997697514405053</v>
      </c>
    </row>
    <row r="210" spans="2:9" x14ac:dyDescent="0.25">
      <c r="B210" t="str">
        <f>departamento!A23</f>
        <v>SAN MARTIN</v>
      </c>
      <c r="C210" s="34">
        <f>departamento!B23</f>
        <v>1745144518.3345957</v>
      </c>
      <c r="D210" s="22">
        <f t="shared" si="25"/>
        <v>3.5166950346081284E-2</v>
      </c>
      <c r="E210" s="34">
        <f>departamento!C23</f>
        <v>1977693924.3656161</v>
      </c>
      <c r="F210" s="22">
        <f t="shared" si="26"/>
        <v>3.4677498491783025E-2</v>
      </c>
      <c r="G210" s="34">
        <f>departamento!D23</f>
        <v>1863194585.5665283</v>
      </c>
      <c r="H210" s="22">
        <f t="shared" si="28"/>
        <v>3.503722646587689E-2</v>
      </c>
      <c r="I210" s="21">
        <f t="shared" si="27"/>
        <v>0.94210462125183725</v>
      </c>
    </row>
    <row r="211" spans="2:9" x14ac:dyDescent="0.25">
      <c r="B211" t="str">
        <f>departamento!A24</f>
        <v>TACNA</v>
      </c>
      <c r="C211" s="34">
        <f>departamento!B24</f>
        <v>615226192.5264523</v>
      </c>
      <c r="D211" s="22">
        <f t="shared" si="25"/>
        <v>1.239761448801583E-2</v>
      </c>
      <c r="E211" s="34">
        <f>departamento!C24</f>
        <v>643988521.66981542</v>
      </c>
      <c r="F211" s="22">
        <f t="shared" si="26"/>
        <v>1.1291894419958842E-2</v>
      </c>
      <c r="G211" s="34">
        <f>departamento!D24</f>
        <v>621113585.37277031</v>
      </c>
      <c r="H211" s="22">
        <f t="shared" si="28"/>
        <v>1.1679991730504878E-2</v>
      </c>
      <c r="I211" s="21">
        <f t="shared" si="27"/>
        <v>0.96447927947887635</v>
      </c>
    </row>
    <row r="212" spans="2:9" x14ac:dyDescent="0.25">
      <c r="B212" t="str">
        <f>departamento!A25</f>
        <v>TUMBES</v>
      </c>
      <c r="C212" s="34">
        <f>departamento!B25</f>
        <v>499137248.10731363</v>
      </c>
      <c r="D212" s="22">
        <f t="shared" si="25"/>
        <v>1.0058270037613068E-2</v>
      </c>
      <c r="E212" s="34">
        <f>departamento!C25</f>
        <v>533581708.96192431</v>
      </c>
      <c r="F212" s="22">
        <f t="shared" si="26"/>
        <v>9.3559871321875192E-3</v>
      </c>
      <c r="G212" s="34">
        <f>departamento!D25</f>
        <v>500364449.70758408</v>
      </c>
      <c r="H212" s="22">
        <f t="shared" si="28"/>
        <v>9.4093138074184818E-3</v>
      </c>
      <c r="I212" s="21">
        <f t="shared" si="27"/>
        <v>0.93774663056017427</v>
      </c>
    </row>
    <row r="213" spans="2:9" x14ac:dyDescent="0.25">
      <c r="B213" t="str">
        <f>departamento!A26</f>
        <v>UCAYALI</v>
      </c>
      <c r="C213" s="34">
        <f>departamento!B26</f>
        <v>1130262002.3689401</v>
      </c>
      <c r="D213" s="22">
        <f t="shared" si="25"/>
        <v>2.2776261391407635E-2</v>
      </c>
      <c r="E213" s="34">
        <f>departamento!C26</f>
        <v>1409663839.0873628</v>
      </c>
      <c r="F213" s="22">
        <f t="shared" si="26"/>
        <v>2.47174828478848E-2</v>
      </c>
      <c r="G213" s="34">
        <f>departamento!D26</f>
        <v>1335850546.3094716</v>
      </c>
      <c r="H213" s="22">
        <f t="shared" si="28"/>
        <v>2.5120563615946112E-2</v>
      </c>
      <c r="I213" s="21">
        <f t="shared" si="27"/>
        <v>0.9476376631568566</v>
      </c>
    </row>
    <row r="214" spans="2:9" x14ac:dyDescent="0.25">
      <c r="B214" s="15" t="s">
        <v>10</v>
      </c>
      <c r="C214" s="10">
        <f>SUM(C189:C213)</f>
        <v>49624562299.558632</v>
      </c>
      <c r="D214" s="35">
        <f>+SUM(D189:D213)</f>
        <v>0.99999999999999978</v>
      </c>
      <c r="E214" s="26">
        <f>SUM(E189:E213)</f>
        <v>57031043482.973221</v>
      </c>
      <c r="F214" s="35">
        <f>+SUM(F189:F213)</f>
        <v>0.99999999999999989</v>
      </c>
      <c r="G214" s="26">
        <f>SUM(G189:G213)</f>
        <v>53177570644.215012</v>
      </c>
      <c r="H214" s="35">
        <f>+SUM(H189:H213)</f>
        <v>1.0000000000000002</v>
      </c>
      <c r="I214" s="29">
        <f t="shared" si="27"/>
        <v>0.93243201240200568</v>
      </c>
    </row>
    <row r="215" spans="2:9" x14ac:dyDescent="0.25">
      <c r="C215" s="17"/>
      <c r="D215" s="16"/>
      <c r="E215" s="17"/>
      <c r="F215" s="18"/>
      <c r="G215" s="17"/>
      <c r="H215" s="18"/>
    </row>
    <row r="217" spans="2:9" x14ac:dyDescent="0.25">
      <c r="B217" s="9" t="s">
        <v>423</v>
      </c>
    </row>
    <row r="218" spans="2:9" x14ac:dyDescent="0.25">
      <c r="B218" s="3" t="s">
        <v>4</v>
      </c>
    </row>
    <row r="219" spans="2:9" x14ac:dyDescent="0.25">
      <c r="B219" s="4" t="s">
        <v>112</v>
      </c>
      <c r="C219" s="4" t="s">
        <v>6</v>
      </c>
      <c r="D219" s="4" t="s">
        <v>11</v>
      </c>
      <c r="E219" s="4" t="s">
        <v>7</v>
      </c>
      <c r="F219" s="4" t="s">
        <v>11</v>
      </c>
      <c r="G219" s="4" t="s">
        <v>8</v>
      </c>
      <c r="H219" s="4" t="s">
        <v>11</v>
      </c>
      <c r="I219" s="31" t="s">
        <v>9</v>
      </c>
    </row>
    <row r="220" spans="2:9" x14ac:dyDescent="0.25">
      <c r="B220" t="str">
        <f>regional!A2</f>
        <v>AMAZONAS</v>
      </c>
      <c r="C220" s="34">
        <f>regional!B2</f>
        <v>834885386.86434388</v>
      </c>
      <c r="D220" s="22">
        <f t="shared" ref="D220:D244" si="29">C220/$C$245</f>
        <v>3.0280017518434899E-2</v>
      </c>
      <c r="E220" s="34">
        <f>regional!C2</f>
        <v>909899235.51832485</v>
      </c>
      <c r="F220" s="22">
        <f t="shared" ref="F220:F244" si="30">E220/$E$245</f>
        <v>2.9414200157120509E-2</v>
      </c>
      <c r="G220" s="34">
        <f>regional!D2</f>
        <v>902307393.15867472</v>
      </c>
      <c r="H220" s="22">
        <f>G220/$G$245</f>
        <v>2.995325596201474E-2</v>
      </c>
      <c r="I220" s="21">
        <f t="shared" ref="I220:I245" si="31">G220/E220</f>
        <v>0.99165639219893897</v>
      </c>
    </row>
    <row r="221" spans="2:9" x14ac:dyDescent="0.25">
      <c r="B221" t="str">
        <f>regional!A3</f>
        <v>ANCASH</v>
      </c>
      <c r="C221" s="34">
        <f>regional!B3</f>
        <v>1435300042.8234403</v>
      </c>
      <c r="D221" s="22">
        <f t="shared" si="29"/>
        <v>5.2056139830323644E-2</v>
      </c>
      <c r="E221" s="34">
        <f>regional!C3</f>
        <v>1523931235.384275</v>
      </c>
      <c r="F221" s="22">
        <f t="shared" si="30"/>
        <v>4.9263936745420241E-2</v>
      </c>
      <c r="G221" s="34">
        <f>regional!D3</f>
        <v>1440358179.7279291</v>
      </c>
      <c r="H221" s="22">
        <f t="shared" ref="H221:H244" si="32">G221/$G$245</f>
        <v>4.7814544756573138E-2</v>
      </c>
      <c r="I221" s="21">
        <f t="shared" si="31"/>
        <v>0.94515956250790278</v>
      </c>
    </row>
    <row r="222" spans="2:9" x14ac:dyDescent="0.25">
      <c r="B222" t="str">
        <f>regional!A4</f>
        <v>APURIMAC</v>
      </c>
      <c r="C222" s="34">
        <f>regional!B4</f>
        <v>824272225.85844541</v>
      </c>
      <c r="D222" s="22">
        <f t="shared" si="29"/>
        <v>2.9895094382588E-2</v>
      </c>
      <c r="E222" s="34">
        <f>regional!C4</f>
        <v>932408677.86698961</v>
      </c>
      <c r="F222" s="22">
        <f t="shared" si="30"/>
        <v>3.0141860118601437E-2</v>
      </c>
      <c r="G222" s="34">
        <f>regional!D4</f>
        <v>917953579.62221265</v>
      </c>
      <c r="H222" s="22">
        <f t="shared" si="32"/>
        <v>3.0472651271778478E-2</v>
      </c>
      <c r="I222" s="21">
        <f t="shared" si="31"/>
        <v>0.98449703591579074</v>
      </c>
    </row>
    <row r="223" spans="2:9" x14ac:dyDescent="0.25">
      <c r="B223" t="str">
        <f>regional!A5</f>
        <v>AREQUIPA</v>
      </c>
      <c r="C223" s="34">
        <f>regional!B5</f>
        <v>1120923370.3754983</v>
      </c>
      <c r="D223" s="22">
        <f t="shared" si="29"/>
        <v>4.0654178197166324E-2</v>
      </c>
      <c r="E223" s="34">
        <f>regional!C5</f>
        <v>1313331090.6807907</v>
      </c>
      <c r="F223" s="22">
        <f t="shared" si="30"/>
        <v>4.2455891889884065E-2</v>
      </c>
      <c r="G223" s="34">
        <f>regional!D5</f>
        <v>1289841064.3310668</v>
      </c>
      <c r="H223" s="22">
        <f t="shared" si="32"/>
        <v>4.2817935265916457E-2</v>
      </c>
      <c r="I223" s="21">
        <f t="shared" si="31"/>
        <v>0.98211416259281026</v>
      </c>
    </row>
    <row r="224" spans="2:9" x14ac:dyDescent="0.25">
      <c r="B224" t="str">
        <f>regional!A6</f>
        <v>AYACUCHO</v>
      </c>
      <c r="C224" s="34">
        <f>regional!B6</f>
        <v>1162314370.0250411</v>
      </c>
      <c r="D224" s="22">
        <f t="shared" si="29"/>
        <v>4.2155366520992305E-2</v>
      </c>
      <c r="E224" s="34">
        <f>regional!C6</f>
        <v>1355910575.0851269</v>
      </c>
      <c r="F224" s="22">
        <f t="shared" si="30"/>
        <v>4.383235362099288E-2</v>
      </c>
      <c r="G224" s="34">
        <f>regional!D6</f>
        <v>1334318311.8377256</v>
      </c>
      <c r="H224" s="22">
        <f t="shared" si="32"/>
        <v>4.4294414777393265E-2</v>
      </c>
      <c r="I224" s="21">
        <f t="shared" si="31"/>
        <v>0.98407545184456902</v>
      </c>
    </row>
    <row r="225" spans="2:9" x14ac:dyDescent="0.25">
      <c r="B225" t="str">
        <f>regional!A7</f>
        <v>CAJAMARCA</v>
      </c>
      <c r="C225" s="34">
        <f>regional!B7</f>
        <v>2222353711.2192388</v>
      </c>
      <c r="D225" s="22">
        <f t="shared" si="29"/>
        <v>8.0601373992920819E-2</v>
      </c>
      <c r="E225" s="34">
        <f>regional!C7</f>
        <v>2541248593.2492385</v>
      </c>
      <c r="F225" s="22">
        <f t="shared" si="30"/>
        <v>8.2150629270782177E-2</v>
      </c>
      <c r="G225" s="34">
        <f>regional!D7</f>
        <v>2450048913.9490805</v>
      </c>
      <c r="H225" s="22">
        <f t="shared" si="32"/>
        <v>8.1332529019927491E-2</v>
      </c>
      <c r="I225" s="21">
        <f t="shared" si="31"/>
        <v>0.96411225586413407</v>
      </c>
    </row>
    <row r="226" spans="2:9" x14ac:dyDescent="0.25">
      <c r="B226" t="str">
        <f>regional!A8</f>
        <v>CUSCO</v>
      </c>
      <c r="C226" s="34">
        <f>regional!B8</f>
        <v>1520858991.1260591</v>
      </c>
      <c r="D226" s="22">
        <f t="shared" si="29"/>
        <v>5.5159232175959722E-2</v>
      </c>
      <c r="E226" s="34">
        <f>regional!C8</f>
        <v>1755012203.3158405</v>
      </c>
      <c r="F226" s="22">
        <f t="shared" si="30"/>
        <v>5.6734062642787617E-2</v>
      </c>
      <c r="G226" s="34">
        <f>regional!D8</f>
        <v>1711419265.6414545</v>
      </c>
      <c r="H226" s="22">
        <f t="shared" si="32"/>
        <v>5.6812766592356879E-2</v>
      </c>
      <c r="I226" s="21">
        <f t="shared" si="31"/>
        <v>0.97516089199150668</v>
      </c>
    </row>
    <row r="227" spans="2:9" x14ac:dyDescent="0.25">
      <c r="B227" t="str">
        <f>regional!A9</f>
        <v>HUANCAVELICA</v>
      </c>
      <c r="C227" s="34">
        <f>regional!B9</f>
        <v>818284366.12376225</v>
      </c>
      <c r="D227" s="22">
        <f t="shared" si="29"/>
        <v>2.9677923857726964E-2</v>
      </c>
      <c r="E227" s="34">
        <f>regional!C9</f>
        <v>995520063.31038404</v>
      </c>
      <c r="F227" s="22">
        <f t="shared" si="30"/>
        <v>3.2182054077625595E-2</v>
      </c>
      <c r="G227" s="34">
        <f>regional!D9</f>
        <v>970898538.82205093</v>
      </c>
      <c r="H227" s="22">
        <f t="shared" si="32"/>
        <v>3.2230227378142379E-2</v>
      </c>
      <c r="I227" s="21">
        <f t="shared" si="31"/>
        <v>0.97526767626715671</v>
      </c>
    </row>
    <row r="228" spans="2:9" x14ac:dyDescent="0.25">
      <c r="B228" t="str">
        <f>regional!A10</f>
        <v>HUANUCO</v>
      </c>
      <c r="C228" s="34">
        <f>regional!B10</f>
        <v>1106414349.2108512</v>
      </c>
      <c r="D228" s="22">
        <f t="shared" si="29"/>
        <v>4.0127958165107912E-2</v>
      </c>
      <c r="E228" s="34">
        <f>regional!C10</f>
        <v>1254672487.4802661</v>
      </c>
      <c r="F228" s="22">
        <f t="shared" si="30"/>
        <v>4.0559642472227986E-2</v>
      </c>
      <c r="G228" s="34">
        <f>regional!D10</f>
        <v>1218916575.6927342</v>
      </c>
      <c r="H228" s="22">
        <f t="shared" si="32"/>
        <v>4.0463505524714734E-2</v>
      </c>
      <c r="I228" s="21">
        <f t="shared" si="31"/>
        <v>0.97150179656896773</v>
      </c>
    </row>
    <row r="229" spans="2:9" x14ac:dyDescent="0.25">
      <c r="B229" t="str">
        <f>regional!A11</f>
        <v>ICA</v>
      </c>
      <c r="C229" s="34">
        <f>regional!B11</f>
        <v>801747647.75031281</v>
      </c>
      <c r="D229" s="22">
        <f t="shared" si="29"/>
        <v>2.9078162345639518E-2</v>
      </c>
      <c r="E229" s="34">
        <f>regional!C11</f>
        <v>849541748.81058526</v>
      </c>
      <c r="F229" s="22">
        <f t="shared" si="30"/>
        <v>2.7463031142245083E-2</v>
      </c>
      <c r="G229" s="34">
        <f>regional!D11</f>
        <v>843394085.46092618</v>
      </c>
      <c r="H229" s="22">
        <f t="shared" si="32"/>
        <v>2.7997552840862017E-2</v>
      </c>
      <c r="I229" s="21">
        <f t="shared" si="31"/>
        <v>0.99276355357665913</v>
      </c>
    </row>
    <row r="230" spans="2:9" x14ac:dyDescent="0.25">
      <c r="B230" t="str">
        <f>regional!A12</f>
        <v>JUNIN</v>
      </c>
      <c r="C230" s="34">
        <f>regional!B12</f>
        <v>1644043386.9151609</v>
      </c>
      <c r="D230" s="22">
        <f t="shared" si="29"/>
        <v>5.9626942021141015E-2</v>
      </c>
      <c r="E230" s="34">
        <f>regional!C12</f>
        <v>1907197821.3378096</v>
      </c>
      <c r="F230" s="22">
        <f t="shared" si="30"/>
        <v>6.1653748312139003E-2</v>
      </c>
      <c r="G230" s="34">
        <f>regional!D12</f>
        <v>1896143785.0979648</v>
      </c>
      <c r="H230" s="22">
        <f t="shared" si="32"/>
        <v>6.294493491514043E-2</v>
      </c>
      <c r="I230" s="21">
        <f t="shared" si="31"/>
        <v>0.99420404316942279</v>
      </c>
    </row>
    <row r="231" spans="2:9" x14ac:dyDescent="0.25">
      <c r="B231" t="str">
        <f>regional!A13</f>
        <v>LA LIBERTAD</v>
      </c>
      <c r="C231" s="34">
        <f>regional!B13</f>
        <v>1840940727.1912096</v>
      </c>
      <c r="D231" s="22">
        <f t="shared" si="29"/>
        <v>6.6768107750827851E-2</v>
      </c>
      <c r="E231" s="34">
        <f>regional!C13</f>
        <v>1979980343.0422709</v>
      </c>
      <c r="F231" s="22">
        <f t="shared" si="30"/>
        <v>6.4006579898084295E-2</v>
      </c>
      <c r="G231" s="34">
        <f>regional!D13</f>
        <v>1941744519.6458476</v>
      </c>
      <c r="H231" s="22">
        <f t="shared" si="32"/>
        <v>6.4458710025845328E-2</v>
      </c>
      <c r="I231" s="21">
        <f t="shared" si="31"/>
        <v>0.9806887863655892</v>
      </c>
    </row>
    <row r="232" spans="2:9" x14ac:dyDescent="0.25">
      <c r="B232" t="str">
        <f>regional!A14</f>
        <v>LAMBAYEQUE</v>
      </c>
      <c r="C232" s="34">
        <f>regional!B14</f>
        <v>1104899590.0966635</v>
      </c>
      <c r="D232" s="22">
        <f t="shared" si="29"/>
        <v>4.0073020166149657E-2</v>
      </c>
      <c r="E232" s="34">
        <f>regional!C14</f>
        <v>1087206898.5166678</v>
      </c>
      <c r="F232" s="22">
        <f t="shared" si="30"/>
        <v>3.5146003070278903E-2</v>
      </c>
      <c r="G232" s="34">
        <f>regional!D14</f>
        <v>1038654953.2969763</v>
      </c>
      <c r="H232" s="22">
        <f t="shared" si="32"/>
        <v>3.4479488817452005E-2</v>
      </c>
      <c r="I232" s="21">
        <f t="shared" si="31"/>
        <v>0.95534249710341845</v>
      </c>
    </row>
    <row r="233" spans="2:9" x14ac:dyDescent="0.25">
      <c r="B233" t="str">
        <f>regional!A15</f>
        <v>LIMA</v>
      </c>
      <c r="C233" s="34">
        <f>regional!B15</f>
        <v>1072742043.1437716</v>
      </c>
      <c r="D233" s="22">
        <f t="shared" si="29"/>
        <v>3.890671506558898E-2</v>
      </c>
      <c r="E233" s="34">
        <f>regional!C15</f>
        <v>1194062282.8639154</v>
      </c>
      <c r="F233" s="22">
        <f t="shared" si="30"/>
        <v>3.8600303876747358E-2</v>
      </c>
      <c r="G233" s="34">
        <f>regional!D15</f>
        <v>1139205268.5898428</v>
      </c>
      <c r="H233" s="22">
        <f t="shared" si="32"/>
        <v>3.7817386028384949E-2</v>
      </c>
      <c r="I233" s="21">
        <f t="shared" si="31"/>
        <v>0.9540584984038688</v>
      </c>
    </row>
    <row r="234" spans="2:9" x14ac:dyDescent="0.25">
      <c r="B234" t="str">
        <f>regional!A16</f>
        <v>LORETO</v>
      </c>
      <c r="C234" s="34">
        <f>regional!B16</f>
        <v>1701152619.5298536</v>
      </c>
      <c r="D234" s="22">
        <f t="shared" si="29"/>
        <v>6.1698206641704133E-2</v>
      </c>
      <c r="E234" s="34">
        <f>regional!C16</f>
        <v>1997848350.7266183</v>
      </c>
      <c r="F234" s="22">
        <f t="shared" si="30"/>
        <v>6.45841967746794E-2</v>
      </c>
      <c r="G234" s="34">
        <f>regional!D16</f>
        <v>1930552941.1956873</v>
      </c>
      <c r="H234" s="22">
        <f t="shared" si="32"/>
        <v>6.4087191165999674E-2</v>
      </c>
      <c r="I234" s="21">
        <f t="shared" si="31"/>
        <v>0.9663160572190298</v>
      </c>
    </row>
    <row r="235" spans="2:9" x14ac:dyDescent="0.25">
      <c r="B235" t="str">
        <f>regional!A17</f>
        <v>MADRE DE DIOS</v>
      </c>
      <c r="C235" s="34">
        <f>regional!B17</f>
        <v>290492855.73821819</v>
      </c>
      <c r="D235" s="22">
        <f t="shared" si="29"/>
        <v>1.0535732088652145E-2</v>
      </c>
      <c r="E235" s="34">
        <f>regional!C17</f>
        <v>339990153.60273749</v>
      </c>
      <c r="F235" s="22">
        <f t="shared" si="30"/>
        <v>1.0990819685461381E-2</v>
      </c>
      <c r="G235" s="34">
        <f>regional!D17</f>
        <v>329141913.80070788</v>
      </c>
      <c r="H235" s="22">
        <f t="shared" si="32"/>
        <v>1.0926289717506801E-2</v>
      </c>
      <c r="I235" s="21">
        <f t="shared" si="31"/>
        <v>0.96809248830568995</v>
      </c>
    </row>
    <row r="236" spans="2:9" x14ac:dyDescent="0.25">
      <c r="B236" t="str">
        <f>regional!A18</f>
        <v>MOQUEGUA</v>
      </c>
      <c r="C236" s="34">
        <f>regional!B18</f>
        <v>301603013.48152512</v>
      </c>
      <c r="D236" s="22">
        <f t="shared" si="29"/>
        <v>1.0938680536897739E-2</v>
      </c>
      <c r="E236" s="34">
        <f>regional!C18</f>
        <v>391953547.91453159</v>
      </c>
      <c r="F236" s="22">
        <f t="shared" si="30"/>
        <v>1.2670633912648636E-2</v>
      </c>
      <c r="G236" s="34">
        <f>regional!D18</f>
        <v>356698154.36589986</v>
      </c>
      <c r="H236" s="22">
        <f t="shared" si="32"/>
        <v>1.1841054611663996E-2</v>
      </c>
      <c r="I236" s="21">
        <f t="shared" si="31"/>
        <v>0.91005211271535824</v>
      </c>
    </row>
    <row r="237" spans="2:9" x14ac:dyDescent="0.25">
      <c r="B237" t="str">
        <f>regional!A19</f>
        <v>PASCO</v>
      </c>
      <c r="C237" s="34">
        <f>regional!B19</f>
        <v>518293770.51173115</v>
      </c>
      <c r="D237" s="22">
        <f t="shared" si="29"/>
        <v>1.8797723253648136E-2</v>
      </c>
      <c r="E237" s="34">
        <f>regional!C19</f>
        <v>523753097.20746899</v>
      </c>
      <c r="F237" s="22">
        <f t="shared" si="30"/>
        <v>1.6931301657151489E-2</v>
      </c>
      <c r="G237" s="34">
        <f>regional!D19</f>
        <v>492450254.69739276</v>
      </c>
      <c r="H237" s="22">
        <f t="shared" si="32"/>
        <v>1.6347520411945045E-2</v>
      </c>
      <c r="I237" s="21">
        <f t="shared" si="31"/>
        <v>0.94023358968762993</v>
      </c>
    </row>
    <row r="238" spans="2:9" x14ac:dyDescent="0.25">
      <c r="B238" t="str">
        <f>regional!A20</f>
        <v>PIURA</v>
      </c>
      <c r="C238" s="34">
        <f>regional!B20</f>
        <v>1964863325.9376826</v>
      </c>
      <c r="D238" s="22">
        <f t="shared" si="29"/>
        <v>7.126259108951262E-2</v>
      </c>
      <c r="E238" s="34">
        <f>regional!C20</f>
        <v>2230544794.0618281</v>
      </c>
      <c r="F238" s="22">
        <f t="shared" si="30"/>
        <v>7.2106545945808107E-2</v>
      </c>
      <c r="G238" s="34">
        <f>regional!D20</f>
        <v>2217432878.4920802</v>
      </c>
      <c r="H238" s="22">
        <f t="shared" si="32"/>
        <v>7.3610540145912645E-2</v>
      </c>
      <c r="I238" s="21">
        <f t="shared" si="31"/>
        <v>0.9941216533267323</v>
      </c>
    </row>
    <row r="239" spans="2:9" x14ac:dyDescent="0.25">
      <c r="B239" t="str">
        <f>regional!A21</f>
        <v>PROVINCIA CONSTITUCIONAL DEL CALLAO</v>
      </c>
      <c r="C239" s="34">
        <f>regional!B21</f>
        <v>718092938.05323923</v>
      </c>
      <c r="D239" s="22">
        <f t="shared" si="29"/>
        <v>2.6044133825101335E-2</v>
      </c>
      <c r="E239" s="34">
        <f>regional!C21</f>
        <v>773356746.6151576</v>
      </c>
      <c r="F239" s="22">
        <f t="shared" si="30"/>
        <v>2.5000207989887523E-2</v>
      </c>
      <c r="G239" s="34">
        <f>regional!D21</f>
        <v>723678507.5151279</v>
      </c>
      <c r="H239" s="22">
        <f t="shared" si="32"/>
        <v>2.4023440053978943E-2</v>
      </c>
      <c r="I239" s="21">
        <f t="shared" si="31"/>
        <v>0.93576284254651898</v>
      </c>
    </row>
    <row r="240" spans="2:9" x14ac:dyDescent="0.25">
      <c r="B240" t="str">
        <f>regional!A22</f>
        <v>PUNO</v>
      </c>
      <c r="C240" s="34">
        <f>regional!B22</f>
        <v>1631243912.0555656</v>
      </c>
      <c r="D240" s="22">
        <f t="shared" si="29"/>
        <v>5.9162724621875065E-2</v>
      </c>
      <c r="E240" s="34">
        <f>regional!C22</f>
        <v>1781318358.9785473</v>
      </c>
      <c r="F240" s="22">
        <f t="shared" si="30"/>
        <v>5.7584458486439963E-2</v>
      </c>
      <c r="G240" s="34">
        <f>regional!D22</f>
        <v>1742177012.3543558</v>
      </c>
      <c r="H240" s="22">
        <f t="shared" si="32"/>
        <v>5.7833809606180814E-2</v>
      </c>
      <c r="I240" s="21">
        <f t="shared" si="31"/>
        <v>0.97802675393373473</v>
      </c>
    </row>
    <row r="241" spans="2:9" x14ac:dyDescent="0.25">
      <c r="B241" t="str">
        <f>regional!A23</f>
        <v>SAN MARTIN</v>
      </c>
      <c r="C241" s="34">
        <f>regional!B23</f>
        <v>1288612257.4919035</v>
      </c>
      <c r="D241" s="22">
        <f t="shared" si="29"/>
        <v>4.6735997952812185E-2</v>
      </c>
      <c r="E241" s="34">
        <f>regional!C23</f>
        <v>1423944122.8503115</v>
      </c>
      <c r="F241" s="22">
        <f t="shared" si="30"/>
        <v>4.6031665713198562E-2</v>
      </c>
      <c r="G241" s="34">
        <f>regional!D23</f>
        <v>1385003069.5780578</v>
      </c>
      <c r="H241" s="22">
        <f t="shared" si="32"/>
        <v>4.5976960585484519E-2</v>
      </c>
      <c r="I241" s="21">
        <f t="shared" si="31"/>
        <v>0.97265268162748875</v>
      </c>
    </row>
    <row r="242" spans="2:9" x14ac:dyDescent="0.25">
      <c r="B242" t="str">
        <f>regional!A24</f>
        <v>TACNA</v>
      </c>
      <c r="C242" s="34">
        <f>regional!B24</f>
        <v>411988773.02870953</v>
      </c>
      <c r="D242" s="22">
        <f t="shared" si="29"/>
        <v>1.4942203398195093E-2</v>
      </c>
      <c r="E242" s="34">
        <f>regional!C24</f>
        <v>466833007.21838522</v>
      </c>
      <c r="F242" s="22">
        <f t="shared" si="30"/>
        <v>1.5091252941266507E-2</v>
      </c>
      <c r="G242" s="34">
        <f>regional!D24</f>
        <v>463414650.92770696</v>
      </c>
      <c r="H242" s="22">
        <f t="shared" si="32"/>
        <v>1.5383646151001138E-2</v>
      </c>
      <c r="I242" s="21">
        <f t="shared" si="31"/>
        <v>0.99267756084547987</v>
      </c>
    </row>
    <row r="243" spans="2:9" x14ac:dyDescent="0.25">
      <c r="B243" t="str">
        <f>regional!A25</f>
        <v>TUMBES</v>
      </c>
      <c r="C243" s="34">
        <f>regional!B25</f>
        <v>383956904.40006298</v>
      </c>
      <c r="D243" s="22">
        <f t="shared" si="29"/>
        <v>1.3925530347612881E-2</v>
      </c>
      <c r="E243" s="34">
        <f>regional!C25</f>
        <v>380823759.73000032</v>
      </c>
      <c r="F243" s="22">
        <f t="shared" si="30"/>
        <v>1.2310842625232432E-2</v>
      </c>
      <c r="G243" s="34">
        <f>regional!D25</f>
        <v>371464101.02607822</v>
      </c>
      <c r="H243" s="22">
        <f t="shared" si="32"/>
        <v>1.233122922752908E-2</v>
      </c>
      <c r="I243" s="21">
        <f t="shared" si="31"/>
        <v>0.9754225978164861</v>
      </c>
    </row>
    <row r="244" spans="2:9" x14ac:dyDescent="0.25">
      <c r="B244" t="str">
        <f>regional!A26</f>
        <v>UCAYALI</v>
      </c>
      <c r="C244" s="34">
        <f>regional!B26</f>
        <v>851876086.94309485</v>
      </c>
      <c r="D244" s="22">
        <f t="shared" si="29"/>
        <v>3.0896244253421037E-2</v>
      </c>
      <c r="E244" s="34">
        <f>regional!C26</f>
        <v>1023723310.7669634</v>
      </c>
      <c r="F244" s="22">
        <f t="shared" si="30"/>
        <v>3.3093776973288934E-2</v>
      </c>
      <c r="G244" s="34">
        <f>regional!D26</f>
        <v>1016632199.6015185</v>
      </c>
      <c r="H244" s="22">
        <f t="shared" si="32"/>
        <v>3.3748415146295188E-2</v>
      </c>
      <c r="I244" s="21">
        <f t="shared" si="31"/>
        <v>0.99307321510522972</v>
      </c>
    </row>
    <row r="245" spans="2:9" x14ac:dyDescent="0.25">
      <c r="B245" s="15" t="s">
        <v>10</v>
      </c>
      <c r="C245" s="10">
        <f>SUM(C220:C244)</f>
        <v>27572156665.895386</v>
      </c>
      <c r="D245" s="35">
        <f>+SUM(D220:D244)</f>
        <v>0.99999999999999989</v>
      </c>
      <c r="E245" s="26">
        <f>SUM(E220:E244)</f>
        <v>30934012506.135033</v>
      </c>
      <c r="F245" s="35">
        <f>+SUM(F220:F244)</f>
        <v>1.0000000000000002</v>
      </c>
      <c r="G245" s="10">
        <f>SUM(G220:G244)</f>
        <v>30123850118.429096</v>
      </c>
      <c r="H245" s="35">
        <f>+SUM(H220:H244)</f>
        <v>1</v>
      </c>
      <c r="I245" s="29">
        <f t="shared" si="31"/>
        <v>0.97380998059837021</v>
      </c>
    </row>
    <row r="246" spans="2:9" x14ac:dyDescent="0.25">
      <c r="C246" s="17"/>
      <c r="D246" s="16"/>
      <c r="E246" s="17"/>
      <c r="G246" s="17"/>
    </row>
    <row r="247" spans="2:9" x14ac:dyDescent="0.25">
      <c r="B247" s="9" t="s">
        <v>424</v>
      </c>
    </row>
    <row r="248" spans="2:9" x14ac:dyDescent="0.25">
      <c r="B248" s="3" t="s">
        <v>4</v>
      </c>
    </row>
    <row r="249" spans="2:9" x14ac:dyDescent="0.25">
      <c r="B249" s="4" t="s">
        <v>187</v>
      </c>
      <c r="C249" s="4" t="s">
        <v>6</v>
      </c>
      <c r="D249" s="4" t="s">
        <v>11</v>
      </c>
      <c r="E249" s="4" t="s">
        <v>7</v>
      </c>
      <c r="F249" s="4" t="s">
        <v>11</v>
      </c>
      <c r="G249" s="4" t="s">
        <v>8</v>
      </c>
      <c r="H249" s="4" t="s">
        <v>11</v>
      </c>
      <c r="I249" s="31" t="s">
        <v>9</v>
      </c>
    </row>
    <row r="250" spans="2:9" ht="45" x14ac:dyDescent="0.25">
      <c r="B250" s="67" t="s">
        <v>188</v>
      </c>
      <c r="C250" s="68">
        <f>+SUM(C251:C254)</f>
        <v>17915871593.233925</v>
      </c>
      <c r="D250" s="69">
        <f t="shared" ref="D250:D278" si="33">C250/$C$240</f>
        <v>10.9829507781321</v>
      </c>
      <c r="E250" s="68">
        <f>+SUM(E251:E254)</f>
        <v>20144583826.282803</v>
      </c>
      <c r="F250" s="69">
        <f t="shared" ref="F250:F278" si="34">E250/$E$240</f>
        <v>11.308806045110439</v>
      </c>
      <c r="G250" s="68">
        <f>+SUM(G251:G254)</f>
        <v>18685873784.222748</v>
      </c>
      <c r="H250" s="69">
        <f t="shared" ref="H250:H278" si="35">G250/$G$240</f>
        <v>10.725588531885688</v>
      </c>
      <c r="I250" s="70">
        <f t="shared" ref="I250:I279" si="36">G250/E250</f>
        <v>0.927587978255631</v>
      </c>
    </row>
    <row r="251" spans="2:9" ht="103.5" customHeight="1" x14ac:dyDescent="0.25">
      <c r="B251" s="64" t="s">
        <v>33</v>
      </c>
      <c r="C251" s="8">
        <f>gpnna_meta!B2</f>
        <v>3849907234.346168</v>
      </c>
      <c r="D251" s="71">
        <f t="shared" si="33"/>
        <v>2.3601051969566078</v>
      </c>
      <c r="E251" s="8">
        <f>gpnna_meta!C2</f>
        <v>4476908163.7083693</v>
      </c>
      <c r="F251" s="71">
        <f t="shared" si="34"/>
        <v>2.5132555004235968</v>
      </c>
      <c r="G251" s="8">
        <f>gpnna_meta!D2</f>
        <v>4076120565.2389436</v>
      </c>
      <c r="H251" s="71">
        <f t="shared" si="35"/>
        <v>2.3396707316959291</v>
      </c>
      <c r="I251" s="72">
        <f t="shared" si="36"/>
        <v>0.91047669869166126</v>
      </c>
    </row>
    <row r="252" spans="2:9" ht="45" x14ac:dyDescent="0.25">
      <c r="B252" s="64" t="s">
        <v>34</v>
      </c>
      <c r="C252" s="8">
        <f>gpnna_meta!B3</f>
        <v>3875405227.3441052</v>
      </c>
      <c r="D252" s="71">
        <f t="shared" si="33"/>
        <v>2.3757362088546423</v>
      </c>
      <c r="E252" s="8">
        <f>gpnna_meta!C3</f>
        <v>4503062887.2635632</v>
      </c>
      <c r="F252" s="71">
        <f t="shared" si="34"/>
        <v>2.5279382905174415</v>
      </c>
      <c r="G252" s="8">
        <f>gpnna_meta!D3</f>
        <v>4102189858.107954</v>
      </c>
      <c r="H252" s="71">
        <f t="shared" si="35"/>
        <v>2.3546343620757035</v>
      </c>
      <c r="I252" s="72">
        <f t="shared" si="36"/>
        <v>0.91097769691615094</v>
      </c>
    </row>
    <row r="253" spans="2:9" ht="45" x14ac:dyDescent="0.25">
      <c r="B253" s="64" t="s">
        <v>35</v>
      </c>
      <c r="C253" s="8">
        <f>gpnna_meta!B4</f>
        <v>6005054314.4899988</v>
      </c>
      <c r="D253" s="71">
        <f t="shared" si="33"/>
        <v>3.6812730886596232</v>
      </c>
      <c r="E253" s="8">
        <f>gpnna_meta!C4</f>
        <v>6560519725.0557737</v>
      </c>
      <c r="F253" s="71">
        <f t="shared" si="34"/>
        <v>3.6829574522645916</v>
      </c>
      <c r="G253" s="8">
        <f>gpnna_meta!D4</f>
        <v>6216049317.3643789</v>
      </c>
      <c r="H253" s="71">
        <f t="shared" si="35"/>
        <v>3.56797803741199</v>
      </c>
      <c r="I253" s="72">
        <f t="shared" si="36"/>
        <v>0.94749342702594097</v>
      </c>
    </row>
    <row r="254" spans="2:9" ht="71.25" customHeight="1" x14ac:dyDescent="0.25">
      <c r="B254" s="64" t="s">
        <v>36</v>
      </c>
      <c r="C254" s="8">
        <f>gpnna_meta!B5</f>
        <v>4185504817.0536547</v>
      </c>
      <c r="D254" s="71">
        <f t="shared" si="33"/>
        <v>2.5658362836612274</v>
      </c>
      <c r="E254" s="8">
        <f>gpnna_meta!C5</f>
        <v>4604093050.2550955</v>
      </c>
      <c r="F254" s="71">
        <f t="shared" si="34"/>
        <v>2.5846548019048083</v>
      </c>
      <c r="G254" s="8">
        <f>gpnna_meta!D5</f>
        <v>4291514043.5114727</v>
      </c>
      <c r="H254" s="71">
        <f t="shared" si="35"/>
        <v>2.4633054007020649</v>
      </c>
      <c r="I254" s="72">
        <f t="shared" si="36"/>
        <v>0.93210845147312915</v>
      </c>
    </row>
    <row r="255" spans="2:9" ht="45" x14ac:dyDescent="0.25">
      <c r="B255" s="67" t="s">
        <v>189</v>
      </c>
      <c r="C255" s="68">
        <f>+SUM(C256:C257)</f>
        <v>12018657495.971388</v>
      </c>
      <c r="D255" s="69">
        <f t="shared" si="33"/>
        <v>7.3677868816236183</v>
      </c>
      <c r="E255" s="68">
        <f>+SUM(E256:E257)</f>
        <v>13879137390.076185</v>
      </c>
      <c r="F255" s="69">
        <f t="shared" si="34"/>
        <v>7.7914974154506726</v>
      </c>
      <c r="G255" s="68">
        <f>+SUM(G256:G257)</f>
        <v>13145759132.342649</v>
      </c>
      <c r="H255" s="69">
        <f t="shared" si="35"/>
        <v>7.5455932658516929</v>
      </c>
      <c r="I255" s="70">
        <f t="shared" si="36"/>
        <v>0.94715966582635647</v>
      </c>
    </row>
    <row r="256" spans="2:9" ht="75" x14ac:dyDescent="0.25">
      <c r="B256" s="64" t="s">
        <v>37</v>
      </c>
      <c r="C256">
        <f>gpnna_meta!B6</f>
        <v>12018440216.531387</v>
      </c>
      <c r="D256" s="71">
        <f t="shared" si="33"/>
        <v>7.3676536830023736</v>
      </c>
      <c r="E256" s="8">
        <f>gpnna_meta!C6</f>
        <v>13878874655.056185</v>
      </c>
      <c r="F256" s="71">
        <f t="shared" si="34"/>
        <v>7.7913499207489672</v>
      </c>
      <c r="G256" s="8">
        <f>gpnna_meta!D6</f>
        <v>13145497124.654249</v>
      </c>
      <c r="H256" s="71">
        <f t="shared" si="35"/>
        <v>7.5454428748830704</v>
      </c>
      <c r="I256" s="72">
        <f t="shared" si="36"/>
        <v>0.9471587179343276</v>
      </c>
    </row>
    <row r="257" spans="2:9" ht="45" x14ac:dyDescent="0.25">
      <c r="B257" s="64" t="s">
        <v>38</v>
      </c>
      <c r="C257">
        <f>gpnna_meta!B7</f>
        <v>217279.44</v>
      </c>
      <c r="D257" s="71">
        <f t="shared" si="33"/>
        <v>1.3319862124493785E-4</v>
      </c>
      <c r="E257" s="8">
        <f>gpnna_meta!C7</f>
        <v>262735.02</v>
      </c>
      <c r="F257" s="71">
        <f t="shared" si="34"/>
        <v>1.4749470170545982E-4</v>
      </c>
      <c r="G257" s="8">
        <f>gpnna_meta!D7</f>
        <v>262007.68839999993</v>
      </c>
      <c r="H257" s="71">
        <f t="shared" si="35"/>
        <v>1.5039096862260056E-4</v>
      </c>
      <c r="I257" s="72">
        <f t="shared" si="36"/>
        <v>0.99723169145856505</v>
      </c>
    </row>
    <row r="258" spans="2:9" ht="45" x14ac:dyDescent="0.25">
      <c r="B258" s="67" t="s">
        <v>190</v>
      </c>
      <c r="C258" s="68">
        <f>+SUM(C259:C266)</f>
        <v>15156321102.006086</v>
      </c>
      <c r="D258" s="69">
        <f t="shared" si="33"/>
        <v>9.291266002585278</v>
      </c>
      <c r="E258" s="68">
        <f>+SUM(E259:E266)</f>
        <v>17290834220.333206</v>
      </c>
      <c r="F258" s="69">
        <f t="shared" si="34"/>
        <v>9.7067624847521383</v>
      </c>
      <c r="G258" s="68">
        <f>+SUM(G259:G266)</f>
        <v>16600192687.931051</v>
      </c>
      <c r="H258" s="69">
        <f t="shared" si="35"/>
        <v>9.5284190815362457</v>
      </c>
      <c r="I258" s="70">
        <f t="shared" si="36"/>
        <v>0.9600573619756303</v>
      </c>
    </row>
    <row r="259" spans="2:9" ht="75" x14ac:dyDescent="0.25">
      <c r="B259" s="64" t="s">
        <v>39</v>
      </c>
      <c r="C259" s="8">
        <f>gpnna_meta!B8</f>
        <v>12833486918.626665</v>
      </c>
      <c r="D259" s="71">
        <f t="shared" si="33"/>
        <v>7.8673010355973751</v>
      </c>
      <c r="E259" s="8">
        <f>gpnna_meta!C8</f>
        <v>14641361789.644382</v>
      </c>
      <c r="F259" s="71">
        <f t="shared" si="34"/>
        <v>8.2193964463713876</v>
      </c>
      <c r="G259" s="8">
        <f>gpnna_meta!D8</f>
        <v>14044052389.404114</v>
      </c>
      <c r="H259" s="71">
        <f t="shared" si="35"/>
        <v>8.0612086428721508</v>
      </c>
      <c r="I259" s="72">
        <f t="shared" si="36"/>
        <v>0.95920397236118182</v>
      </c>
    </row>
    <row r="260" spans="2:9" ht="45" x14ac:dyDescent="0.25">
      <c r="B260" s="64" t="s">
        <v>40</v>
      </c>
      <c r="C260" s="8">
        <f>gpnna_meta!B9</f>
        <v>212279.44</v>
      </c>
      <c r="D260" s="71">
        <f t="shared" si="33"/>
        <v>1.3013347570597344E-4</v>
      </c>
      <c r="E260" s="8">
        <f>gpnna_meta!C9</f>
        <v>257161.01999999996</v>
      </c>
      <c r="F260" s="71">
        <f t="shared" si="34"/>
        <v>1.4436555863459608E-4</v>
      </c>
      <c r="G260" s="8">
        <f>gpnna_meta!D9</f>
        <v>256434.40839999993</v>
      </c>
      <c r="H260" s="71">
        <f t="shared" si="35"/>
        <v>1.4719193662959525E-4</v>
      </c>
      <c r="I260" s="72">
        <f t="shared" si="36"/>
        <v>0.99717448779756734</v>
      </c>
    </row>
    <row r="261" spans="2:9" ht="45" x14ac:dyDescent="0.25">
      <c r="B261" s="64" t="s">
        <v>41</v>
      </c>
      <c r="C261" s="8">
        <f>gpnna_meta!B10</f>
        <v>522582004.3722924</v>
      </c>
      <c r="D261" s="71">
        <f t="shared" si="33"/>
        <v>0.32035797988896436</v>
      </c>
      <c r="E261" s="8">
        <f>gpnna_meta!C10</f>
        <v>622024914.14638889</v>
      </c>
      <c r="F261" s="71">
        <f t="shared" si="34"/>
        <v>0.34919356835410015</v>
      </c>
      <c r="G261" s="8">
        <f>gpnna_meta!D10</f>
        <v>594140732.09948397</v>
      </c>
      <c r="H261" s="71">
        <f t="shared" si="35"/>
        <v>0.34103350456712189</v>
      </c>
      <c r="I261" s="72">
        <f t="shared" si="36"/>
        <v>0.95517192091064285</v>
      </c>
    </row>
    <row r="262" spans="2:9" ht="45" x14ac:dyDescent="0.25">
      <c r="B262" s="64" t="s">
        <v>42</v>
      </c>
      <c r="C262" s="8">
        <f>gpnna_meta!B11</f>
        <v>22374992.721119776</v>
      </c>
      <c r="D262" s="71">
        <f t="shared" si="33"/>
        <v>1.3716521824700369E-2</v>
      </c>
      <c r="E262" s="8">
        <f>gpnna_meta!C11</f>
        <v>21064699.981736585</v>
      </c>
      <c r="F262" s="71">
        <f t="shared" si="34"/>
        <v>1.1825342660149538E-2</v>
      </c>
      <c r="G262" s="8">
        <f>gpnna_meta!D11</f>
        <v>20482282.164382271</v>
      </c>
      <c r="H262" s="71">
        <f t="shared" si="35"/>
        <v>1.1756717038013707E-2</v>
      </c>
      <c r="I262" s="72">
        <f t="shared" si="36"/>
        <v>0.97235100343896286</v>
      </c>
    </row>
    <row r="263" spans="2:9" ht="45" x14ac:dyDescent="0.25">
      <c r="B263" s="64" t="s">
        <v>43</v>
      </c>
      <c r="C263" s="8">
        <f>gpnna_meta!B12</f>
        <v>61454308.357016183</v>
      </c>
      <c r="D263" s="71">
        <f t="shared" si="33"/>
        <v>3.7673279822130513E-2</v>
      </c>
      <c r="E263" s="8">
        <f>gpnna_meta!C12</f>
        <v>73706671.717893302</v>
      </c>
      <c r="F263" s="71">
        <f t="shared" si="34"/>
        <v>4.1377596175541896E-2</v>
      </c>
      <c r="G263" s="8">
        <f>gpnna_meta!D12</f>
        <v>73059693.956937581</v>
      </c>
      <c r="H263" s="71">
        <f t="shared" si="35"/>
        <v>4.1935861533499194E-2</v>
      </c>
      <c r="I263" s="72">
        <f t="shared" si="36"/>
        <v>0.99122226325139218</v>
      </c>
    </row>
    <row r="264" spans="2:9" ht="30" x14ac:dyDescent="0.25">
      <c r="B264" s="64" t="s">
        <v>44</v>
      </c>
      <c r="C264" s="8">
        <f>gpnna_meta!B13</f>
        <v>101500632.25425327</v>
      </c>
      <c r="D264" s="71">
        <f t="shared" si="33"/>
        <v>6.2222842031238686E-2</v>
      </c>
      <c r="E264" s="8">
        <f>gpnna_meta!C13</f>
        <v>118682732.35778369</v>
      </c>
      <c r="F264" s="71">
        <f t="shared" si="34"/>
        <v>6.6626345459011235E-2</v>
      </c>
      <c r="G264" s="8">
        <f>gpnna_meta!D13</f>
        <v>117092885.25498602</v>
      </c>
      <c r="H264" s="71">
        <f t="shared" si="35"/>
        <v>6.7210670571728068E-2</v>
      </c>
      <c r="I264" s="72">
        <f t="shared" si="36"/>
        <v>0.98660422564248962</v>
      </c>
    </row>
    <row r="265" spans="2:9" ht="45" x14ac:dyDescent="0.25">
      <c r="B265" s="64" t="s">
        <v>45</v>
      </c>
      <c r="C265" s="8">
        <f>gpnna_meta!B14</f>
        <v>1562083467.7549505</v>
      </c>
      <c r="D265" s="71">
        <f t="shared" si="33"/>
        <v>0.95760263453583438</v>
      </c>
      <c r="E265" s="8">
        <f>gpnna_meta!C14</f>
        <v>1755600937.9659584</v>
      </c>
      <c r="F265" s="71">
        <f t="shared" si="34"/>
        <v>0.98556270366666177</v>
      </c>
      <c r="G265" s="8">
        <f>gpnna_meta!D14</f>
        <v>1693559470.678252</v>
      </c>
      <c r="H265" s="71">
        <f t="shared" si="35"/>
        <v>0.97209379911952654</v>
      </c>
      <c r="I265" s="72">
        <f t="shared" si="36"/>
        <v>0.96466083724038809</v>
      </c>
    </row>
    <row r="266" spans="2:9" ht="30" x14ac:dyDescent="0.25">
      <c r="B266" s="64" t="s">
        <v>46</v>
      </c>
      <c r="C266" s="8">
        <f>gpnna_meta!B15</f>
        <v>52626498.479792543</v>
      </c>
      <c r="D266" s="71">
        <f t="shared" si="33"/>
        <v>3.2261575409330882E-2</v>
      </c>
      <c r="E266" s="8">
        <f>gpnna_meta!C15</f>
        <v>58135313.499061935</v>
      </c>
      <c r="F266" s="71">
        <f t="shared" si="34"/>
        <v>3.2636116506651949E-2</v>
      </c>
      <c r="G266" s="8">
        <f>gpnna_meta!D15</f>
        <v>57548799.964497402</v>
      </c>
      <c r="H266" s="71">
        <f t="shared" si="35"/>
        <v>3.3032693897577424E-2</v>
      </c>
      <c r="I266" s="72">
        <f t="shared" si="36"/>
        <v>0.98991123468227282</v>
      </c>
    </row>
    <row r="267" spans="2:9" ht="30" x14ac:dyDescent="0.25">
      <c r="B267" s="67" t="s">
        <v>191</v>
      </c>
      <c r="C267" s="68">
        <f>+SUM(C268:C278)</f>
        <v>1877278949.1913321</v>
      </c>
      <c r="D267" s="69">
        <f t="shared" si="33"/>
        <v>1.1508266393011284</v>
      </c>
      <c r="E267" s="68">
        <f>+SUM(E268:E278)</f>
        <v>2138400238.6615341</v>
      </c>
      <c r="F267" s="69">
        <f t="shared" si="34"/>
        <v>1.2004593271512378</v>
      </c>
      <c r="G267" s="68">
        <f>+SUM(G268:G278)</f>
        <v>2050322145.8495417</v>
      </c>
      <c r="H267" s="69">
        <f t="shared" si="35"/>
        <v>1.176873607739068</v>
      </c>
      <c r="I267" s="70">
        <f t="shared" si="36"/>
        <v>0.95881122195014246</v>
      </c>
    </row>
    <row r="268" spans="2:9" ht="66" customHeight="1" x14ac:dyDescent="0.25">
      <c r="B268" s="64" t="s">
        <v>47</v>
      </c>
      <c r="C268" s="8">
        <f>gpnna_meta!B16</f>
        <v>101376322.51913552</v>
      </c>
      <c r="D268" s="71">
        <f t="shared" si="33"/>
        <v>6.2146636545229485E-2</v>
      </c>
      <c r="E268" s="8">
        <f>gpnna_meta!C16</f>
        <v>104741920.96099092</v>
      </c>
      <c r="F268" s="71">
        <f t="shared" si="34"/>
        <v>5.8800225368503226E-2</v>
      </c>
      <c r="G268" s="8">
        <f>gpnna_meta!D16</f>
        <v>102267731.83202493</v>
      </c>
      <c r="H268" s="71">
        <f t="shared" si="35"/>
        <v>5.8701114242014719E-2</v>
      </c>
      <c r="I268" s="72">
        <f t="shared" si="36"/>
        <v>0.97637823417533609</v>
      </c>
    </row>
    <row r="269" spans="2:9" ht="64.5" customHeight="1" x14ac:dyDescent="0.25">
      <c r="B269" s="64" t="s">
        <v>48</v>
      </c>
      <c r="C269" s="8">
        <f>gpnna_meta!B17</f>
        <v>315877913.20888531</v>
      </c>
      <c r="D269" s="71">
        <f t="shared" si="33"/>
        <v>0.19364235530592158</v>
      </c>
      <c r="E269" s="8">
        <f>gpnna_meta!C17</f>
        <v>365526389.67148912</v>
      </c>
      <c r="F269" s="71">
        <f t="shared" si="34"/>
        <v>0.2051999227589453</v>
      </c>
      <c r="G269" s="8">
        <f>gpnna_meta!D17</f>
        <v>354020232.76304245</v>
      </c>
      <c r="H269" s="71">
        <f t="shared" si="35"/>
        <v>0.20320566179703176</v>
      </c>
      <c r="I269" s="72">
        <f t="shared" si="36"/>
        <v>0.96852167932720912</v>
      </c>
    </row>
    <row r="270" spans="2:9" ht="60" x14ac:dyDescent="0.25">
      <c r="B270" s="64" t="s">
        <v>49</v>
      </c>
      <c r="C270" s="8">
        <f>gpnna_meta!B18</f>
        <v>112700.03953340568</v>
      </c>
      <c r="D270" s="71">
        <f t="shared" si="33"/>
        <v>6.9088404683386641E-5</v>
      </c>
      <c r="E270" s="8">
        <f>gpnna_meta!C18</f>
        <v>179412.88981686396</v>
      </c>
      <c r="F270" s="71">
        <f t="shared" si="34"/>
        <v>1.0071916056585405E-4</v>
      </c>
      <c r="G270" s="8">
        <f>gpnna_meta!D18</f>
        <v>178054.62221670945</v>
      </c>
      <c r="H270" s="71">
        <f t="shared" si="35"/>
        <v>1.0220237148927175E-4</v>
      </c>
      <c r="I270" s="72">
        <f t="shared" si="36"/>
        <v>0.99242937560650768</v>
      </c>
    </row>
    <row r="271" spans="2:9" ht="63" customHeight="1" x14ac:dyDescent="0.25">
      <c r="B271" s="64" t="s">
        <v>50</v>
      </c>
      <c r="C271" s="8">
        <f>gpnna_meta!B19</f>
        <v>101877.43999999997</v>
      </c>
      <c r="D271" s="71">
        <f t="shared" si="33"/>
        <v>6.2453836147423239E-5</v>
      </c>
      <c r="E271" s="8">
        <f>gpnna_meta!C19</f>
        <v>156554.51999999996</v>
      </c>
      <c r="F271" s="71">
        <f t="shared" si="34"/>
        <v>8.7886884009757952E-5</v>
      </c>
      <c r="G271" s="8">
        <f>gpnna_meta!D19</f>
        <v>156175.52839999998</v>
      </c>
      <c r="H271" s="71">
        <f t="shared" si="35"/>
        <v>8.9643892263821322E-5</v>
      </c>
      <c r="I271" s="72">
        <f t="shared" si="36"/>
        <v>0.99757917177990152</v>
      </c>
    </row>
    <row r="272" spans="2:9" ht="45" x14ac:dyDescent="0.25">
      <c r="B272" s="64" t="s">
        <v>51</v>
      </c>
      <c r="C272" s="8">
        <f>gpnna_meta!B20</f>
        <v>85924730.433822632</v>
      </c>
      <c r="D272" s="71">
        <f t="shared" si="33"/>
        <v>5.2674360835190503E-2</v>
      </c>
      <c r="E272" s="8">
        <f>gpnna_meta!C20</f>
        <v>119222896.29342009</v>
      </c>
      <c r="F272" s="71">
        <f t="shared" si="34"/>
        <v>6.6929583750422628E-2</v>
      </c>
      <c r="G272" s="8">
        <f>gpnna_meta!D20</f>
        <v>105559987.00890295</v>
      </c>
      <c r="H272" s="71">
        <f t="shared" si="35"/>
        <v>6.0590850562452621E-2</v>
      </c>
      <c r="I272" s="72">
        <f t="shared" si="36"/>
        <v>0.88540029047028612</v>
      </c>
    </row>
    <row r="273" spans="2:9" ht="45" x14ac:dyDescent="0.25">
      <c r="B273" s="64" t="s">
        <v>52</v>
      </c>
      <c r="C273" s="8">
        <f>gpnna_meta!B21</f>
        <v>67035470.037922882</v>
      </c>
      <c r="D273" s="71">
        <f t="shared" si="33"/>
        <v>4.1094694387824593E-2</v>
      </c>
      <c r="E273" s="8">
        <f>gpnna_meta!C21</f>
        <v>73395645.84882997</v>
      </c>
      <c r="F273" s="71">
        <f t="shared" si="34"/>
        <v>4.1202991862115471E-2</v>
      </c>
      <c r="G273" s="8">
        <f>gpnna_meta!D21</f>
        <v>72776880.426148474</v>
      </c>
      <c r="H273" s="71">
        <f t="shared" si="35"/>
        <v>4.1773528126053464E-2</v>
      </c>
      <c r="I273" s="72">
        <f t="shared" si="36"/>
        <v>0.99156945326217383</v>
      </c>
    </row>
    <row r="274" spans="2:9" ht="45" x14ac:dyDescent="0.25">
      <c r="B274" s="64" t="s">
        <v>53</v>
      </c>
      <c r="C274" s="8">
        <f>gpnna_meta!B22</f>
        <v>67035470.037922889</v>
      </c>
      <c r="D274" s="71">
        <f t="shared" si="33"/>
        <v>4.1094694387824593E-2</v>
      </c>
      <c r="E274" s="8">
        <f>gpnna_meta!C22</f>
        <v>73395645.84882997</v>
      </c>
      <c r="F274" s="71">
        <f t="shared" si="34"/>
        <v>4.1202991862115471E-2</v>
      </c>
      <c r="G274" s="8">
        <f>gpnna_meta!D22</f>
        <v>72776880.426148474</v>
      </c>
      <c r="H274" s="71">
        <f t="shared" si="35"/>
        <v>4.1773528126053464E-2</v>
      </c>
      <c r="I274" s="72">
        <f t="shared" si="36"/>
        <v>0.99156945326217383</v>
      </c>
    </row>
    <row r="275" spans="2:9" ht="45" x14ac:dyDescent="0.25">
      <c r="B275" s="64" t="s">
        <v>54</v>
      </c>
      <c r="C275" s="8">
        <f>gpnna_meta!B23</f>
        <v>333000209.35701627</v>
      </c>
      <c r="D275" s="71">
        <f t="shared" si="33"/>
        <v>0.20413882123697585</v>
      </c>
      <c r="E275" s="8">
        <f>gpnna_meta!C23</f>
        <v>361723921.71789336</v>
      </c>
      <c r="F275" s="71">
        <f t="shared" si="34"/>
        <v>0.20306528582870215</v>
      </c>
      <c r="G275" s="8">
        <f>gpnna_meta!D23</f>
        <v>345421452.37693769</v>
      </c>
      <c r="H275" s="71">
        <f t="shared" si="35"/>
        <v>0.19827000926280133</v>
      </c>
      <c r="I275" s="72">
        <f t="shared" si="36"/>
        <v>0.95493118269996558</v>
      </c>
    </row>
    <row r="276" spans="2:9" ht="30" x14ac:dyDescent="0.25">
      <c r="B276" s="64" t="s">
        <v>55</v>
      </c>
      <c r="C276" s="8">
        <f>gpnna_meta!B24</f>
        <v>101877.43999999997</v>
      </c>
      <c r="D276" s="71">
        <f t="shared" si="33"/>
        <v>6.2453836147423239E-5</v>
      </c>
      <c r="E276" s="8">
        <f>gpnna_meta!C24</f>
        <v>156554.51999999999</v>
      </c>
      <c r="F276" s="71">
        <f t="shared" si="34"/>
        <v>8.7886884009757965E-5</v>
      </c>
      <c r="G276" s="8">
        <f>gpnna_meta!D24</f>
        <v>156175.52839999998</v>
      </c>
      <c r="H276" s="71">
        <f t="shared" si="35"/>
        <v>8.9643892263821322E-5</v>
      </c>
      <c r="I276" s="72">
        <f t="shared" si="36"/>
        <v>0.9975791717799013</v>
      </c>
    </row>
    <row r="277" spans="2:9" ht="45" x14ac:dyDescent="0.25">
      <c r="B277" s="64" t="s">
        <v>56</v>
      </c>
      <c r="C277" s="8">
        <f>gpnna_meta!B25</f>
        <v>101500632.25425327</v>
      </c>
      <c r="D277" s="71">
        <f t="shared" si="33"/>
        <v>6.2222842031238686E-2</v>
      </c>
      <c r="E277" s="8">
        <f>gpnna_meta!C25</f>
        <v>118682732.35778368</v>
      </c>
      <c r="F277" s="71">
        <f t="shared" si="34"/>
        <v>6.6626345459011235E-2</v>
      </c>
      <c r="G277" s="8">
        <f>gpnna_meta!D25</f>
        <v>117092885.25498602</v>
      </c>
      <c r="H277" s="71">
        <f t="shared" si="35"/>
        <v>6.7210670571728068E-2</v>
      </c>
      <c r="I277" s="72">
        <f t="shared" si="36"/>
        <v>0.98660422564248973</v>
      </c>
    </row>
    <row r="278" spans="2:9" ht="45" x14ac:dyDescent="0.25">
      <c r="B278" s="64" t="s">
        <v>57</v>
      </c>
      <c r="C278" s="8">
        <f>gpnna_meta!B26</f>
        <v>805211746.42284</v>
      </c>
      <c r="D278" s="71">
        <f t="shared" si="33"/>
        <v>0.49361823849394498</v>
      </c>
      <c r="E278" s="8">
        <f>gpnna_meta!C26</f>
        <v>921218564.03248</v>
      </c>
      <c r="F278" s="71">
        <f t="shared" si="34"/>
        <v>0.51715548733283689</v>
      </c>
      <c r="G278" s="8">
        <f>gpnna_meta!D26</f>
        <v>879915690.08233416</v>
      </c>
      <c r="H278" s="71">
        <f t="shared" si="35"/>
        <v>0.50506675489491581</v>
      </c>
      <c r="I278" s="72">
        <f t="shared" si="36"/>
        <v>0.95516495697899373</v>
      </c>
    </row>
    <row r="279" spans="2:9" x14ac:dyDescent="0.25">
      <c r="B279" s="15" t="s">
        <v>192</v>
      </c>
      <c r="C279" s="73">
        <f>C267+C258+C255+C250</f>
        <v>46968129140.402733</v>
      </c>
      <c r="D279" s="74">
        <f>+SUM(D250,D255,D258,D267)</f>
        <v>28.792830301642127</v>
      </c>
      <c r="E279" s="73">
        <f>E267+E258+E255+E250</f>
        <v>53452955675.353729</v>
      </c>
      <c r="F279" s="74">
        <f>+SUM(F250,F255,F258,F267)</f>
        <v>30.007525272464484</v>
      </c>
      <c r="G279" s="73">
        <f>G267+G258+G255+G250</f>
        <v>50482147750.345993</v>
      </c>
      <c r="H279" s="74">
        <f>+SUM(H250,H255,H258,H267)</f>
        <v>28.976474487012695</v>
      </c>
      <c r="I279" s="75">
        <f t="shared" si="36"/>
        <v>0.94442200833475098</v>
      </c>
    </row>
    <row r="280" spans="2:9" x14ac:dyDescent="0.25">
      <c r="C280" s="8"/>
      <c r="E280" s="8"/>
      <c r="G280" s="8"/>
    </row>
    <row r="282" spans="2:9" x14ac:dyDescent="0.25">
      <c r="B282" s="38" t="s">
        <v>81</v>
      </c>
      <c r="C282" s="39"/>
      <c r="D282" s="39"/>
      <c r="E282" s="39"/>
      <c r="F282" s="39"/>
      <c r="G282" s="39"/>
      <c r="H282" s="39"/>
      <c r="I282" s="40"/>
    </row>
    <row r="283" spans="2:9" x14ac:dyDescent="0.25">
      <c r="B283" s="41" t="s">
        <v>4</v>
      </c>
      <c r="C283" s="39"/>
      <c r="D283" s="39"/>
      <c r="E283" s="39"/>
      <c r="F283" s="39"/>
      <c r="G283" s="39"/>
      <c r="H283" s="39"/>
      <c r="I283" s="40"/>
    </row>
    <row r="284" spans="2:9" x14ac:dyDescent="0.25">
      <c r="B284" s="42" t="s">
        <v>82</v>
      </c>
      <c r="C284" s="42" t="s">
        <v>6</v>
      </c>
      <c r="D284" s="42" t="s">
        <v>11</v>
      </c>
      <c r="E284" s="42" t="s">
        <v>7</v>
      </c>
      <c r="F284" s="42" t="s">
        <v>11</v>
      </c>
      <c r="G284" s="42" t="s">
        <v>8</v>
      </c>
      <c r="H284" s="42" t="s">
        <v>11</v>
      </c>
      <c r="I284" s="43" t="s">
        <v>9</v>
      </c>
    </row>
    <row r="285" spans="2:9" ht="45" x14ac:dyDescent="0.25">
      <c r="B285" s="44" t="s">
        <v>84</v>
      </c>
      <c r="C285" s="45">
        <f>+SUM(C286:C289)</f>
        <v>11597915188.528658</v>
      </c>
      <c r="D285" s="46">
        <f t="shared" ref="D285:D291" si="37">C285/$C$312</f>
        <v>0.24473361129101748</v>
      </c>
      <c r="E285" s="45">
        <f>+SUM(E286:E289)</f>
        <v>13462583965.536961</v>
      </c>
      <c r="F285" s="46">
        <f t="shared" ref="F285:F291" si="38">E285/$E$312</f>
        <v>0.24918301167716972</v>
      </c>
      <c r="G285" s="45">
        <f>+SUM(G286:G289)</f>
        <v>12466303771.942432</v>
      </c>
      <c r="H285" s="46">
        <f t="shared" ref="H285:H291" si="39">G285/$G$312</f>
        <v>0.24447955729284901</v>
      </c>
      <c r="I285" s="47">
        <f t="shared" ref="I285:I312" si="40">G285/E285</f>
        <v>0.92599636175752598</v>
      </c>
    </row>
    <row r="286" spans="2:9" ht="105.75" customHeight="1" x14ac:dyDescent="0.25">
      <c r="B286" s="48" t="s">
        <v>89</v>
      </c>
      <c r="C286" s="49">
        <f>lineamiento!C2</f>
        <v>8743048901.7137871</v>
      </c>
      <c r="D286" s="50">
        <f t="shared" si="37"/>
        <v>0.18449160013919963</v>
      </c>
      <c r="E286" s="49">
        <f>lineamiento!D2</f>
        <v>10026388894.578169</v>
      </c>
      <c r="F286" s="50">
        <f t="shared" si="38"/>
        <v>0.18558144464637824</v>
      </c>
      <c r="G286" s="49">
        <f>lineamiento!E2</f>
        <v>9691381431.0090675</v>
      </c>
      <c r="H286" s="50">
        <f t="shared" si="39"/>
        <v>0.19005991552539039</v>
      </c>
      <c r="I286" s="51">
        <f t="shared" si="40"/>
        <v>0.96658742573308132</v>
      </c>
    </row>
    <row r="287" spans="2:9" ht="96" customHeight="1" x14ac:dyDescent="0.25">
      <c r="B287" s="48" t="s">
        <v>90</v>
      </c>
      <c r="C287" s="49">
        <f>lineamiento!C3</f>
        <v>2350995284.2606578</v>
      </c>
      <c r="D287" s="50">
        <f t="shared" si="37"/>
        <v>4.9609568331242089E-2</v>
      </c>
      <c r="E287" s="49">
        <f>lineamiento!D3</f>
        <v>2931037805.1209593</v>
      </c>
      <c r="F287" s="50">
        <f t="shared" si="38"/>
        <v>5.4251459414429812E-2</v>
      </c>
      <c r="G287" s="49">
        <f>lineamiento!E3</f>
        <v>2273318872.6132689</v>
      </c>
      <c r="H287" s="50">
        <f t="shared" si="39"/>
        <v>4.4582580508975671E-2</v>
      </c>
      <c r="I287" s="51">
        <f t="shared" si="40"/>
        <v>0.77560203032572372</v>
      </c>
    </row>
    <row r="288" spans="2:9" ht="77.25" customHeight="1" x14ac:dyDescent="0.25">
      <c r="B288" s="48" t="s">
        <v>91</v>
      </c>
      <c r="C288" s="49">
        <f>lineamiento!C4</f>
        <v>62888657.554213382</v>
      </c>
      <c r="D288" s="50">
        <f t="shared" si="37"/>
        <v>1.3270461132281574E-3</v>
      </c>
      <c r="E288" s="49">
        <f>lineamiento!D4</f>
        <v>76554254.837833539</v>
      </c>
      <c r="F288" s="50">
        <f t="shared" si="38"/>
        <v>1.4169657048027219E-3</v>
      </c>
      <c r="G288" s="49">
        <f>lineamiento!E4</f>
        <v>74652319.05009532</v>
      </c>
      <c r="H288" s="50">
        <f t="shared" si="39"/>
        <v>1.464023839474277E-3</v>
      </c>
      <c r="I288" s="51">
        <f t="shared" si="40"/>
        <v>0.97515571418248237</v>
      </c>
    </row>
    <row r="289" spans="2:9" ht="62.25" customHeight="1" x14ac:dyDescent="0.25">
      <c r="B289" s="48" t="s">
        <v>92</v>
      </c>
      <c r="C289" s="49">
        <f>lineamiento!C5</f>
        <v>440982345</v>
      </c>
      <c r="D289" s="50">
        <f t="shared" si="37"/>
        <v>9.3053967073476063E-3</v>
      </c>
      <c r="E289" s="49">
        <f>lineamiento!D5</f>
        <v>428603011</v>
      </c>
      <c r="F289" s="50">
        <f t="shared" si="38"/>
        <v>7.9331419115589771E-3</v>
      </c>
      <c r="G289" s="49">
        <f>lineamiento!E5</f>
        <v>426951149.27000004</v>
      </c>
      <c r="H289" s="50">
        <f t="shared" si="39"/>
        <v>8.373037419008654E-3</v>
      </c>
      <c r="I289" s="51">
        <f t="shared" si="40"/>
        <v>0.99614593997800926</v>
      </c>
    </row>
    <row r="290" spans="2:9" ht="62.25" customHeight="1" x14ac:dyDescent="0.25">
      <c r="B290" s="44" t="s">
        <v>85</v>
      </c>
      <c r="C290" s="45">
        <f>+SUM(C291:C296)</f>
        <v>35049468293.564346</v>
      </c>
      <c r="D290" s="46">
        <f t="shared" si="37"/>
        <v>0.73959697151417247</v>
      </c>
      <c r="E290" s="45">
        <f>+SUM(E291:E296)</f>
        <v>39763753395.84655</v>
      </c>
      <c r="F290" s="46">
        <f t="shared" si="38"/>
        <v>0.73599925929005161</v>
      </c>
      <c r="G290" s="45">
        <f>+SUM(G291:G296)</f>
        <v>37756646151.38681</v>
      </c>
      <c r="H290" s="46">
        <f t="shared" si="39"/>
        <v>0.74045429221203041</v>
      </c>
      <c r="I290" s="47">
        <f t="shared" si="40"/>
        <v>0.94952420048280983</v>
      </c>
    </row>
    <row r="291" spans="2:9" ht="74.25" customHeight="1" x14ac:dyDescent="0.25">
      <c r="B291" s="48" t="s">
        <v>93</v>
      </c>
      <c r="C291" s="49">
        <f>lineamiento!C6</f>
        <v>9996574028.666666</v>
      </c>
      <c r="D291" s="50">
        <f t="shared" si="37"/>
        <v>0.2109428826478561</v>
      </c>
      <c r="E291" s="49">
        <f>lineamiento!D6</f>
        <v>10870746078.56127</v>
      </c>
      <c r="F291" s="50">
        <f t="shared" si="38"/>
        <v>0.20120990546599263</v>
      </c>
      <c r="G291" s="49">
        <f>lineamiento!E6</f>
        <v>10258773953.946354</v>
      </c>
      <c r="H291" s="50">
        <f t="shared" si="39"/>
        <v>0.20118718110118877</v>
      </c>
      <c r="I291" s="51">
        <f t="shared" si="40"/>
        <v>0.94370468041546696</v>
      </c>
    </row>
    <row r="292" spans="2:9" ht="89.25" customHeight="1" x14ac:dyDescent="0.25">
      <c r="B292" s="48" t="s">
        <v>94</v>
      </c>
      <c r="C292" s="49">
        <f>lineamiento!C7</f>
        <v>24795917721.017406</v>
      </c>
      <c r="D292" s="50">
        <f t="shared" ref="D292:D296" si="41">C292/$C$312</f>
        <v>0.52323149380689504</v>
      </c>
      <c r="E292" s="49">
        <f>lineamiento!D7</f>
        <v>28195244407.351646</v>
      </c>
      <c r="F292" s="50">
        <f t="shared" ref="F292:F296" si="42">E292/$E$312</f>
        <v>0.5218742504695334</v>
      </c>
      <c r="G292" s="49">
        <f>lineamiento!E7</f>
        <v>26965188703.187782</v>
      </c>
      <c r="H292" s="50">
        <f t="shared" ref="H292:H296" si="43">G292/$G$312</f>
        <v>0.52882053229850701</v>
      </c>
      <c r="I292" s="51">
        <f t="shared" si="40"/>
        <v>0.95637364633579347</v>
      </c>
    </row>
    <row r="293" spans="2:9" ht="96" customHeight="1" x14ac:dyDescent="0.25">
      <c r="B293" s="48" t="s">
        <v>95</v>
      </c>
      <c r="C293" s="49">
        <f>lineamiento!C8</f>
        <v>0</v>
      </c>
      <c r="D293" s="50">
        <f t="shared" si="41"/>
        <v>0</v>
      </c>
      <c r="E293" s="49">
        <f>lineamiento!D8</f>
        <v>0</v>
      </c>
      <c r="F293" s="50">
        <f t="shared" si="42"/>
        <v>0</v>
      </c>
      <c r="G293" s="49">
        <f>lineamiento!E8</f>
        <v>0</v>
      </c>
      <c r="H293" s="50">
        <f t="shared" si="43"/>
        <v>0</v>
      </c>
      <c r="I293" s="56" t="s">
        <v>111</v>
      </c>
    </row>
    <row r="294" spans="2:9" ht="115.5" customHeight="1" x14ac:dyDescent="0.25">
      <c r="B294" s="48" t="s">
        <v>96</v>
      </c>
      <c r="C294" s="49">
        <f>lineamiento!C9</f>
        <v>22273115.281119771</v>
      </c>
      <c r="D294" s="50">
        <f t="shared" si="41"/>
        <v>4.6999653375988458E-4</v>
      </c>
      <c r="E294" s="49">
        <f>lineamiento!D9</f>
        <v>20908145.461736586</v>
      </c>
      <c r="F294" s="50">
        <f t="shared" si="42"/>
        <v>3.8699514655410138E-4</v>
      </c>
      <c r="G294" s="49">
        <f>lineamiento!E9</f>
        <v>20326106.635982275</v>
      </c>
      <c r="H294" s="50">
        <f t="shared" si="43"/>
        <v>3.9861996328346288E-4</v>
      </c>
      <c r="I294" s="51">
        <f t="shared" si="40"/>
        <v>0.97216210175983886</v>
      </c>
    </row>
    <row r="295" spans="2:9" ht="93.75" customHeight="1" x14ac:dyDescent="0.25">
      <c r="B295" s="48" t="s">
        <v>97</v>
      </c>
      <c r="C295" s="49">
        <f>lineamiento!C10</f>
        <v>184302440.99096325</v>
      </c>
      <c r="D295" s="50">
        <f t="shared" si="41"/>
        <v>3.8890611993852857E-3</v>
      </c>
      <c r="E295" s="49">
        <f>lineamiento!D10</f>
        <v>625922922.8646282</v>
      </c>
      <c r="F295" s="50">
        <f t="shared" si="42"/>
        <v>1.1585395448336871E-2</v>
      </c>
      <c r="G295" s="49">
        <f>lineamiento!E10</f>
        <v>461577730.0906176</v>
      </c>
      <c r="H295" s="50">
        <f t="shared" si="43"/>
        <v>9.0521072784037603E-3</v>
      </c>
      <c r="I295" s="51">
        <f t="shared" si="40"/>
        <v>0.73743541453656836</v>
      </c>
    </row>
    <row r="296" spans="2:9" ht="150" x14ac:dyDescent="0.25">
      <c r="B296" s="48" t="s">
        <v>98</v>
      </c>
      <c r="C296" s="49">
        <f>lineamiento!C11</f>
        <v>50400987.608183362</v>
      </c>
      <c r="D296" s="50">
        <f t="shared" si="41"/>
        <v>1.0635373262760824E-3</v>
      </c>
      <c r="E296" s="49">
        <f>lineamiento!D11</f>
        <v>50931841.607264437</v>
      </c>
      <c r="F296" s="50">
        <f t="shared" si="42"/>
        <v>9.4271275963451594E-4</v>
      </c>
      <c r="G296" s="49">
        <f>lineamiento!E11</f>
        <v>50779657.526075907</v>
      </c>
      <c r="H296" s="50">
        <f t="shared" si="43"/>
        <v>9.9585157064748398E-4</v>
      </c>
      <c r="I296" s="51">
        <f t="shared" si="40"/>
        <v>0.99701200513497978</v>
      </c>
    </row>
    <row r="297" spans="2:9" ht="30" x14ac:dyDescent="0.25">
      <c r="B297" s="44" t="s">
        <v>86</v>
      </c>
      <c r="C297" s="45">
        <f>+SUM(C298:C304)</f>
        <v>568385255.8127737</v>
      </c>
      <c r="D297" s="46">
        <f t="shared" ref="D297:D311" si="44">C297/$C$312</f>
        <v>1.1993791470144028E-2</v>
      </c>
      <c r="E297" s="45">
        <f>+SUM(E298:E304)</f>
        <v>621550304.98370481</v>
      </c>
      <c r="F297" s="46">
        <f t="shared" ref="F297:F311" si="45">E297/$E$312</f>
        <v>1.1504461350152513E-2</v>
      </c>
      <c r="G297" s="45">
        <f>+SUM(G298:G304)</f>
        <v>603294073.67620873</v>
      </c>
      <c r="H297" s="46">
        <f t="shared" ref="H297:H311" si="46">G297/$G$312</f>
        <v>1.1831339164196972E-2</v>
      </c>
      <c r="I297" s="47">
        <f t="shared" si="40"/>
        <v>0.97062791030570772</v>
      </c>
    </row>
    <row r="298" spans="2:9" ht="90" x14ac:dyDescent="0.25">
      <c r="B298" s="48" t="s">
        <v>99</v>
      </c>
      <c r="C298" s="49">
        <f>lineamiento!C12</f>
        <v>2889041.9999999995</v>
      </c>
      <c r="D298" s="50">
        <f t="shared" si="44"/>
        <v>6.0963170564547064E-5</v>
      </c>
      <c r="E298" s="49">
        <f>lineamiento!D12</f>
        <v>4508278</v>
      </c>
      <c r="F298" s="50">
        <f t="shared" si="45"/>
        <v>8.3445072089704186E-5</v>
      </c>
      <c r="G298" s="49">
        <f>lineamiento!E12</f>
        <v>4205139.07</v>
      </c>
      <c r="H298" s="50">
        <f t="shared" si="46"/>
        <v>8.2467951767893944E-5</v>
      </c>
      <c r="I298" s="51">
        <f t="shared" si="40"/>
        <v>0.9327594859944307</v>
      </c>
    </row>
    <row r="299" spans="2:9" ht="60" x14ac:dyDescent="0.25">
      <c r="B299" s="48" t="s">
        <v>100</v>
      </c>
      <c r="C299" s="49">
        <f>lineamiento!C13</f>
        <v>3394121.1992301363</v>
      </c>
      <c r="D299" s="50">
        <f t="shared" si="44"/>
        <v>7.1621108168525024E-5</v>
      </c>
      <c r="E299" s="49">
        <f>lineamiento!D13</f>
        <v>4337879.83129209</v>
      </c>
      <c r="F299" s="50">
        <f t="shared" si="45"/>
        <v>8.0291121186103057E-5</v>
      </c>
      <c r="G299" s="49">
        <f>lineamiento!E13</f>
        <v>4213937.9213917069</v>
      </c>
      <c r="H299" s="50">
        <f t="shared" si="46"/>
        <v>8.2640508071051859E-5</v>
      </c>
      <c r="I299" s="51">
        <f t="shared" si="40"/>
        <v>0.97142799830315596</v>
      </c>
    </row>
    <row r="300" spans="2:9" ht="64.5" customHeight="1" x14ac:dyDescent="0.25">
      <c r="B300" s="48" t="s">
        <v>101</v>
      </c>
      <c r="C300" s="49">
        <f>lineamiento!C14</f>
        <v>35058088.5</v>
      </c>
      <c r="D300" s="50">
        <f t="shared" si="44"/>
        <v>7.39778870951854E-4</v>
      </c>
      <c r="E300" s="49">
        <f>lineamiento!D14</f>
        <v>40010555.5</v>
      </c>
      <c r="F300" s="50">
        <f t="shared" si="45"/>
        <v>7.4056739359165756E-4</v>
      </c>
      <c r="G300" s="49">
        <f>lineamiento!E14</f>
        <v>39808785.454999998</v>
      </c>
      <c r="H300" s="50">
        <f t="shared" si="46"/>
        <v>7.8069926920190484E-4</v>
      </c>
      <c r="I300" s="51">
        <f t="shared" si="40"/>
        <v>0.99495707963864677</v>
      </c>
    </row>
    <row r="301" spans="2:9" ht="84" customHeight="1" x14ac:dyDescent="0.25">
      <c r="B301" s="48" t="s">
        <v>102</v>
      </c>
      <c r="C301" s="49">
        <f>lineamiento!C15</f>
        <v>150726289.60626444</v>
      </c>
      <c r="D301" s="50">
        <f t="shared" si="44"/>
        <v>3.1805534505306666E-3</v>
      </c>
      <c r="E301" s="49">
        <f>lineamiento!D15</f>
        <v>163993626.16252625</v>
      </c>
      <c r="F301" s="50">
        <f t="shared" si="45"/>
        <v>3.0354073012764525E-3</v>
      </c>
      <c r="G301" s="49">
        <f>lineamiento!E15</f>
        <v>162560849.24186638</v>
      </c>
      <c r="H301" s="50">
        <f t="shared" si="46"/>
        <v>3.1880182917769979E-3</v>
      </c>
      <c r="I301" s="51">
        <f t="shared" si="40"/>
        <v>0.99126321580791243</v>
      </c>
    </row>
    <row r="302" spans="2:9" ht="77.25" customHeight="1" x14ac:dyDescent="0.25">
      <c r="B302" s="48" t="s">
        <v>103</v>
      </c>
      <c r="C302" s="49">
        <f>lineamiento!C16</f>
        <v>3238310.5</v>
      </c>
      <c r="D302" s="50">
        <f t="shared" si="44"/>
        <v>6.8333265958910844E-5</v>
      </c>
      <c r="E302" s="49">
        <f>lineamiento!D16</f>
        <v>3331559.5</v>
      </c>
      <c r="F302" s="50">
        <f t="shared" si="45"/>
        <v>6.1664835808403754E-5</v>
      </c>
      <c r="G302" s="49">
        <f>lineamiento!E16</f>
        <v>3226182.2750000004</v>
      </c>
      <c r="H302" s="50">
        <f t="shared" si="46"/>
        <v>6.3269404369338585E-5</v>
      </c>
      <c r="I302" s="51">
        <f t="shared" si="40"/>
        <v>0.96837000059581713</v>
      </c>
    </row>
    <row r="303" spans="2:9" ht="96.75" customHeight="1" x14ac:dyDescent="0.25">
      <c r="B303" s="48" t="s">
        <v>104</v>
      </c>
      <c r="C303" s="49">
        <f>lineamiento!C17</f>
        <v>0</v>
      </c>
      <c r="D303" s="50">
        <f t="shared" si="44"/>
        <v>0</v>
      </c>
      <c r="E303" s="49">
        <f>lineamiento!D17</f>
        <v>0</v>
      </c>
      <c r="F303" s="50">
        <f t="shared" si="45"/>
        <v>0</v>
      </c>
      <c r="G303" s="49">
        <f>lineamiento!E17</f>
        <v>0</v>
      </c>
      <c r="H303" s="50">
        <f t="shared" si="46"/>
        <v>0</v>
      </c>
      <c r="I303" s="56" t="s">
        <v>111</v>
      </c>
    </row>
    <row r="304" spans="2:9" ht="63" customHeight="1" x14ac:dyDescent="0.25">
      <c r="B304" s="48" t="s">
        <v>105</v>
      </c>
      <c r="C304" s="49">
        <f>lineamiento!C18</f>
        <v>373079404.0072791</v>
      </c>
      <c r="D304" s="50">
        <f t="shared" si="44"/>
        <v>7.872541603969524E-3</v>
      </c>
      <c r="E304" s="49">
        <f>lineamiento!D18</f>
        <v>405368405.98988646</v>
      </c>
      <c r="F304" s="50">
        <f t="shared" si="45"/>
        <v>7.5030856262001929E-3</v>
      </c>
      <c r="G304" s="49">
        <f>lineamiento!E18</f>
        <v>389279179.71295059</v>
      </c>
      <c r="H304" s="50">
        <f t="shared" si="46"/>
        <v>7.6342437390097837E-3</v>
      </c>
      <c r="I304" s="51">
        <f t="shared" si="40"/>
        <v>0.96030961949872018</v>
      </c>
    </row>
    <row r="305" spans="2:9" ht="45" x14ac:dyDescent="0.25">
      <c r="B305" s="44" t="s">
        <v>87</v>
      </c>
      <c r="C305" s="45">
        <f>+SUM(C306:C308)</f>
        <v>174187743.1325047</v>
      </c>
      <c r="D305" s="46">
        <f t="shared" si="44"/>
        <v>3.675625724665961E-3</v>
      </c>
      <c r="E305" s="45">
        <f>+SUM(E306:E308)</f>
        <v>179005559.31735468</v>
      </c>
      <c r="F305" s="46">
        <f t="shared" si="45"/>
        <v>3.3132676826261561E-3</v>
      </c>
      <c r="G305" s="45">
        <f>+SUM(G306:G308)</f>
        <v>164946882.03279817</v>
      </c>
      <c r="H305" s="46">
        <f t="shared" si="46"/>
        <v>3.2348113309235431E-3</v>
      </c>
      <c r="I305" s="47">
        <f t="shared" si="40"/>
        <v>0.92146234263243065</v>
      </c>
    </row>
    <row r="306" spans="2:9" ht="81" customHeight="1" x14ac:dyDescent="0.25">
      <c r="B306" s="48" t="s">
        <v>106</v>
      </c>
      <c r="C306" s="49">
        <f>lineamiento!C19</f>
        <v>848978.66666666651</v>
      </c>
      <c r="D306" s="50">
        <f t="shared" si="44"/>
        <v>1.7914738263293419E-5</v>
      </c>
      <c r="E306" s="49">
        <f>lineamiento!D19</f>
        <v>1304620.9999999998</v>
      </c>
      <c r="F306" s="50">
        <f t="shared" si="45"/>
        <v>2.4147622084250782E-5</v>
      </c>
      <c r="G306" s="49">
        <f>lineamiento!E19</f>
        <v>1301462.7366666668</v>
      </c>
      <c r="H306" s="50">
        <f t="shared" si="46"/>
        <v>2.5523285772124995E-5</v>
      </c>
      <c r="I306" s="51">
        <f t="shared" si="40"/>
        <v>0.99757917177990163</v>
      </c>
    </row>
    <row r="307" spans="2:9" ht="67.5" customHeight="1" x14ac:dyDescent="0.25">
      <c r="B307" s="48" t="s">
        <v>107</v>
      </c>
      <c r="C307" s="49">
        <f>lineamiento!C20</f>
        <v>172489785.79917139</v>
      </c>
      <c r="D307" s="50">
        <f t="shared" si="44"/>
        <v>3.6397962481393748E-3</v>
      </c>
      <c r="E307" s="49">
        <f>lineamiento!D20</f>
        <v>176396317.31735468</v>
      </c>
      <c r="F307" s="50">
        <f t="shared" si="45"/>
        <v>3.2649724384576544E-3</v>
      </c>
      <c r="G307" s="49">
        <f>lineamiento!E20</f>
        <v>162343956.55946481</v>
      </c>
      <c r="H307" s="50">
        <f t="shared" si="46"/>
        <v>3.1837647593792929E-3</v>
      </c>
      <c r="I307" s="51">
        <f t="shared" si="40"/>
        <v>0.92033642781437286</v>
      </c>
    </row>
    <row r="308" spans="2:9" ht="88.5" customHeight="1" x14ac:dyDescent="0.25">
      <c r="B308" s="48" t="s">
        <v>108</v>
      </c>
      <c r="C308" s="49">
        <f>lineamiento!C21</f>
        <v>848978.66666666651</v>
      </c>
      <c r="D308" s="50">
        <f t="shared" si="44"/>
        <v>1.7914738263293419E-5</v>
      </c>
      <c r="E308" s="49">
        <f>lineamiento!D21</f>
        <v>1304620.9999999998</v>
      </c>
      <c r="F308" s="50">
        <f t="shared" si="45"/>
        <v>2.4147622084250782E-5</v>
      </c>
      <c r="G308" s="49">
        <f>lineamiento!E21</f>
        <v>1301462.7366666663</v>
      </c>
      <c r="H308" s="50">
        <f t="shared" si="46"/>
        <v>2.5523285772124984E-5</v>
      </c>
      <c r="I308" s="51">
        <f t="shared" si="40"/>
        <v>0.9975791717799013</v>
      </c>
    </row>
    <row r="309" spans="2:9" ht="45" x14ac:dyDescent="0.25">
      <c r="B309" s="44" t="s">
        <v>88</v>
      </c>
      <c r="C309" s="45">
        <f>+SUM(C310:C311)</f>
        <v>0</v>
      </c>
      <c r="D309" s="46">
        <f t="shared" si="44"/>
        <v>0</v>
      </c>
      <c r="E309" s="45">
        <f>+SUM(E310:E311)</f>
        <v>0</v>
      </c>
      <c r="F309" s="46">
        <f t="shared" si="45"/>
        <v>0</v>
      </c>
      <c r="G309" s="45">
        <f>+SUM(G310:G311)</f>
        <v>0</v>
      </c>
      <c r="H309" s="46">
        <f t="shared" si="46"/>
        <v>0</v>
      </c>
      <c r="I309" s="57" t="s">
        <v>111</v>
      </c>
    </row>
    <row r="310" spans="2:9" ht="84.75" customHeight="1" x14ac:dyDescent="0.25">
      <c r="B310" s="48" t="s">
        <v>109</v>
      </c>
      <c r="C310" s="49">
        <f>lineamiento!C22</f>
        <v>0</v>
      </c>
      <c r="D310" s="50">
        <f t="shared" si="44"/>
        <v>0</v>
      </c>
      <c r="E310" s="49">
        <f>lineamiento!D22</f>
        <v>0</v>
      </c>
      <c r="F310" s="50">
        <f t="shared" si="45"/>
        <v>0</v>
      </c>
      <c r="G310" s="49">
        <f>lineamiento!E22</f>
        <v>0</v>
      </c>
      <c r="H310" s="50">
        <f t="shared" si="46"/>
        <v>0</v>
      </c>
      <c r="I310" s="56" t="s">
        <v>111</v>
      </c>
    </row>
    <row r="311" spans="2:9" ht="109.5" customHeight="1" x14ac:dyDescent="0.25">
      <c r="B311" s="48" t="s">
        <v>110</v>
      </c>
      <c r="C311" s="49">
        <f>lineamiento!C23</f>
        <v>0</v>
      </c>
      <c r="D311" s="50">
        <f t="shared" si="44"/>
        <v>0</v>
      </c>
      <c r="E311" s="49">
        <f>lineamiento!D23</f>
        <v>0</v>
      </c>
      <c r="F311" s="50">
        <f t="shared" si="45"/>
        <v>0</v>
      </c>
      <c r="G311" s="49">
        <f>lineamiento!E23</f>
        <v>0</v>
      </c>
      <c r="H311" s="50">
        <f t="shared" si="46"/>
        <v>0</v>
      </c>
      <c r="I311" s="56" t="s">
        <v>111</v>
      </c>
    </row>
    <row r="312" spans="2:9" x14ac:dyDescent="0.25">
      <c r="B312" s="52" t="s">
        <v>83</v>
      </c>
      <c r="C312" s="53">
        <f>C305+C297+C290+C285+C309</f>
        <v>47389956481.038284</v>
      </c>
      <c r="D312" s="54">
        <f>+SUM(D285,D290,D297,D305)</f>
        <v>0.99999999999999989</v>
      </c>
      <c r="E312" s="53">
        <f>E305+E297+E290+E285+E309</f>
        <v>54026893225.68457</v>
      </c>
      <c r="F312" s="54">
        <f>+SUM(F285,F290,F297,F305)</f>
        <v>1</v>
      </c>
      <c r="G312" s="53">
        <f>G305+G297+G290+G285+G309</f>
        <v>50991190879.038254</v>
      </c>
      <c r="H312" s="54">
        <f>+SUM(H285,H290,H297,H305)</f>
        <v>0.99999999999999989</v>
      </c>
      <c r="I312" s="55">
        <f t="shared" si="40"/>
        <v>0.94381127313826119</v>
      </c>
    </row>
    <row r="313" spans="2:9" x14ac:dyDescent="0.25">
      <c r="C313" s="8"/>
      <c r="E313" s="8"/>
      <c r="G313" s="8"/>
    </row>
  </sheetData>
  <sortState xmlns:xlrd2="http://schemas.microsoft.com/office/spreadsheetml/2017/richdata2" ref="J24:J38">
    <sortCondition ref="J23:J38"/>
  </sortState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84"/>
  <sheetViews>
    <sheetView topLeftCell="A67" workbookViewId="0">
      <selection activeCell="A2" sqref="A2:A84"/>
    </sheetView>
  </sheetViews>
  <sheetFormatPr baseColWidth="10" defaultRowHeight="15" x14ac:dyDescent="0.25"/>
  <cols>
    <col min="1" max="1" width="45.140625" customWidth="1"/>
    <col min="2" max="2" width="19.85546875" customWidth="1"/>
    <col min="3" max="3" width="81.140625" bestFit="1" customWidth="1"/>
    <col min="4" max="6" width="12" bestFit="1" customWidth="1"/>
  </cols>
  <sheetData>
    <row r="1" spans="1:6" x14ac:dyDescent="0.25">
      <c r="B1" t="s">
        <v>63</v>
      </c>
      <c r="C1" t="s">
        <v>64</v>
      </c>
      <c r="D1" t="s">
        <v>0</v>
      </c>
      <c r="E1" t="s">
        <v>1</v>
      </c>
      <c r="F1" t="s">
        <v>2</v>
      </c>
    </row>
    <row r="2" spans="1:6" x14ac:dyDescent="0.25">
      <c r="A2" t="str">
        <f>CONCATENATE(B2,"-",C2)</f>
        <v>0002-SALUD MATERNO NEONATAL</v>
      </c>
      <c r="B2" t="s">
        <v>241</v>
      </c>
      <c r="C2" t="s">
        <v>242</v>
      </c>
      <c r="D2">
        <v>1999292922.3958354</v>
      </c>
      <c r="E2">
        <v>2386793677.8388896</v>
      </c>
      <c r="F2">
        <v>2285943788.7310009</v>
      </c>
    </row>
    <row r="3" spans="1:6" x14ac:dyDescent="0.25">
      <c r="A3" t="str">
        <f t="shared" ref="A3:A66" si="0">CONCATENATE(B3,"-",C3)</f>
        <v>0016-TBC-VIH/SIDA</v>
      </c>
      <c r="B3" t="s">
        <v>243</v>
      </c>
      <c r="C3" t="s">
        <v>244</v>
      </c>
      <c r="D3">
        <v>206055160.18462142</v>
      </c>
      <c r="E3">
        <v>241345062.18736085</v>
      </c>
      <c r="F3">
        <v>238126555.10039043</v>
      </c>
    </row>
    <row r="4" spans="1:6" x14ac:dyDescent="0.25">
      <c r="A4" t="str">
        <f t="shared" si="0"/>
        <v>0017-ENFERMEDADES METAXENICAS Y ZOONOSIS</v>
      </c>
      <c r="B4" t="s">
        <v>245</v>
      </c>
      <c r="C4" t="s">
        <v>246</v>
      </c>
      <c r="D4">
        <v>143815522.09112489</v>
      </c>
      <c r="E4">
        <v>187233115.98804319</v>
      </c>
      <c r="F4">
        <v>184824266.9972209</v>
      </c>
    </row>
    <row r="5" spans="1:6" x14ac:dyDescent="0.25">
      <c r="A5" t="str">
        <f t="shared" si="0"/>
        <v>0018-ENFERMEDADES NO TRANSMISIBLES</v>
      </c>
      <c r="B5" t="s">
        <v>247</v>
      </c>
      <c r="C5" t="s">
        <v>248</v>
      </c>
      <c r="D5">
        <v>129396744.00291374</v>
      </c>
      <c r="E5">
        <v>164525761.64521688</v>
      </c>
      <c r="F5">
        <v>162019132.15676555</v>
      </c>
    </row>
    <row r="6" spans="1:6" x14ac:dyDescent="0.25">
      <c r="A6" t="str">
        <f t="shared" si="0"/>
        <v>0024-PREVENCION Y CONTROL DEL CANCER</v>
      </c>
      <c r="B6" t="s">
        <v>249</v>
      </c>
      <c r="C6" t="s">
        <v>250</v>
      </c>
      <c r="D6">
        <v>92432381.421033278</v>
      </c>
      <c r="E6">
        <v>122330009.60727535</v>
      </c>
      <c r="F6">
        <v>118183495.74435887</v>
      </c>
    </row>
    <row r="7" spans="1:6" x14ac:dyDescent="0.25">
      <c r="A7" t="str">
        <f t="shared" si="0"/>
        <v>0030-REDUCCION DE DELITOS Y FALTAS QUE AFECTAN LA SEGURIDAD CIUDADANA</v>
      </c>
      <c r="B7" t="s">
        <v>251</v>
      </c>
      <c r="C7" t="s">
        <v>252</v>
      </c>
      <c r="D7">
        <v>0</v>
      </c>
      <c r="E7">
        <v>0</v>
      </c>
      <c r="F7">
        <v>0</v>
      </c>
    </row>
    <row r="8" spans="1:6" x14ac:dyDescent="0.25">
      <c r="A8" t="str">
        <f t="shared" si="0"/>
        <v>0031-REDUCCION DEL TRAFICO ILICITO DE DROGAS</v>
      </c>
      <c r="B8" t="s">
        <v>253</v>
      </c>
      <c r="C8" t="s">
        <v>254</v>
      </c>
      <c r="D8">
        <v>0</v>
      </c>
      <c r="E8">
        <v>0</v>
      </c>
      <c r="F8">
        <v>0</v>
      </c>
    </row>
    <row r="9" spans="1:6" x14ac:dyDescent="0.25">
      <c r="A9" t="str">
        <f t="shared" si="0"/>
        <v>0032-LUCHA CONTRA EL TERRORISMO</v>
      </c>
      <c r="B9" t="s">
        <v>255</v>
      </c>
      <c r="C9" t="s">
        <v>256</v>
      </c>
      <c r="D9">
        <v>0</v>
      </c>
      <c r="E9">
        <v>0</v>
      </c>
      <c r="F9">
        <v>0</v>
      </c>
    </row>
    <row r="10" spans="1:6" x14ac:dyDescent="0.25">
      <c r="A10" t="str">
        <f t="shared" si="0"/>
        <v>0036-GESTION INTEGRAL DE RESIDUOS SOLIDOS</v>
      </c>
      <c r="B10" t="s">
        <v>257</v>
      </c>
      <c r="C10" t="s">
        <v>258</v>
      </c>
      <c r="D10">
        <v>0</v>
      </c>
      <c r="E10">
        <v>0</v>
      </c>
      <c r="F10">
        <v>0</v>
      </c>
    </row>
    <row r="11" spans="1:6" x14ac:dyDescent="0.25">
      <c r="A11" t="str">
        <f t="shared" si="0"/>
        <v>0039-MEJORA DE LA SANIDAD ANIMAL</v>
      </c>
      <c r="B11" t="s">
        <v>259</v>
      </c>
      <c r="C11" t="s">
        <v>260</v>
      </c>
      <c r="D11">
        <v>0</v>
      </c>
      <c r="E11">
        <v>0</v>
      </c>
      <c r="F11">
        <v>0</v>
      </c>
    </row>
    <row r="12" spans="1:6" x14ac:dyDescent="0.25">
      <c r="A12" t="str">
        <f t="shared" si="0"/>
        <v>0040-MEJORA Y MANTENIMIENTO DE LA SANIDAD VEGETAL</v>
      </c>
      <c r="B12" t="s">
        <v>261</v>
      </c>
      <c r="C12" t="s">
        <v>262</v>
      </c>
      <c r="D12">
        <v>0</v>
      </c>
      <c r="E12">
        <v>0</v>
      </c>
      <c r="F12">
        <v>0</v>
      </c>
    </row>
    <row r="13" spans="1:6" x14ac:dyDescent="0.25">
      <c r="A13" t="str">
        <f t="shared" si="0"/>
        <v>0041-MEJORA DE LA INOCUIDAD AGROALIMENTARIA</v>
      </c>
      <c r="B13" t="s">
        <v>263</v>
      </c>
      <c r="C13" t="s">
        <v>264</v>
      </c>
      <c r="D13">
        <v>0</v>
      </c>
      <c r="E13">
        <v>0</v>
      </c>
      <c r="F13">
        <v>0</v>
      </c>
    </row>
    <row r="14" spans="1:6" x14ac:dyDescent="0.25">
      <c r="A14" t="str">
        <f t="shared" si="0"/>
        <v>0042-APROVECHAMIENTO DE LOS RECURSOS HIDRICOS PARA USO AGRARIO</v>
      </c>
      <c r="B14" t="s">
        <v>265</v>
      </c>
      <c r="C14" t="s">
        <v>266</v>
      </c>
      <c r="D14">
        <v>0</v>
      </c>
      <c r="E14">
        <v>0</v>
      </c>
      <c r="F14">
        <v>0</v>
      </c>
    </row>
    <row r="15" spans="1:6" x14ac:dyDescent="0.25">
      <c r="A15" t="str">
        <f t="shared" si="0"/>
        <v>0046-ACCESO Y USO DE LA ELECTRIFICACION RURAL</v>
      </c>
      <c r="B15" t="s">
        <v>267</v>
      </c>
      <c r="C15" t="s">
        <v>268</v>
      </c>
      <c r="D15">
        <v>137510177.18176204</v>
      </c>
      <c r="E15">
        <v>279970729.99760008</v>
      </c>
      <c r="F15">
        <v>247682466.84063923</v>
      </c>
    </row>
    <row r="16" spans="1:6" x14ac:dyDescent="0.25">
      <c r="A16" t="str">
        <f t="shared" si="0"/>
        <v>0047-ACCESO Y USO ADECUADO DE LOS SERVICIOS PUBLICOS DE TELECOMUNICACIONES E INFORMACION ASOCIADOS</v>
      </c>
      <c r="B16" t="s">
        <v>269</v>
      </c>
      <c r="C16" t="s">
        <v>270</v>
      </c>
      <c r="D16">
        <v>344979571.59834278</v>
      </c>
      <c r="E16">
        <v>352792634.63470936</v>
      </c>
      <c r="F16">
        <v>324687913.11892968</v>
      </c>
    </row>
    <row r="17" spans="1:6" x14ac:dyDescent="0.25">
      <c r="A17" t="str">
        <f t="shared" si="0"/>
        <v>0048-PREVENCION Y ATENCION DE INCENDIOS, EMERGENCIAS MEDICAS, RESCATES Y OTROS</v>
      </c>
      <c r="B17" t="s">
        <v>271</v>
      </c>
      <c r="C17" t="s">
        <v>272</v>
      </c>
      <c r="D17">
        <v>27690143.377668634</v>
      </c>
      <c r="E17">
        <v>25303674.728224091</v>
      </c>
      <c r="F17">
        <v>23280711.778528385</v>
      </c>
    </row>
    <row r="18" spans="1:6" x14ac:dyDescent="0.25">
      <c r="A18" t="str">
        <f t="shared" si="0"/>
        <v>0049-PROGRAMA NACIONAL DE APOYO DIRECTO A LOS MAS POBRES</v>
      </c>
      <c r="B18" t="s">
        <v>273</v>
      </c>
      <c r="C18" t="s">
        <v>274</v>
      </c>
      <c r="D18">
        <v>1052066303</v>
      </c>
      <c r="E18">
        <v>1055760181</v>
      </c>
      <c r="F18">
        <v>1052459026.8099998</v>
      </c>
    </row>
    <row r="19" spans="1:6" x14ac:dyDescent="0.25">
      <c r="A19" t="str">
        <f t="shared" si="0"/>
        <v>0051-PREVENCION Y TRATAMIENTO DEL CONSUMO DE DROGAS</v>
      </c>
      <c r="B19" t="s">
        <v>275</v>
      </c>
      <c r="C19" t="s">
        <v>276</v>
      </c>
      <c r="D19">
        <v>22273115.281119775</v>
      </c>
      <c r="E19">
        <v>20908145.461736586</v>
      </c>
      <c r="F19">
        <v>20326106.635982268</v>
      </c>
    </row>
    <row r="20" spans="1:6" x14ac:dyDescent="0.25">
      <c r="A20" t="str">
        <f t="shared" si="0"/>
        <v>0057-CONSERVACION DE LA DIVERSIDAD BIOLOGICA Y APROVECHAMIENTO SOSTENIBLE DE LOS RECURSOS NATURALES EN AREA NATURAL PROTEGIDA</v>
      </c>
      <c r="B20" t="s">
        <v>277</v>
      </c>
      <c r="C20" t="s">
        <v>278</v>
      </c>
      <c r="D20">
        <v>0</v>
      </c>
      <c r="E20">
        <v>0</v>
      </c>
      <c r="F20">
        <v>0</v>
      </c>
    </row>
    <row r="21" spans="1:6" x14ac:dyDescent="0.25">
      <c r="A21" t="str">
        <f t="shared" si="0"/>
        <v>0058-ACCESO DE LA POBLACION A LA PROPIEDAD PREDIAL FORMALIZADA</v>
      </c>
      <c r="B21" t="s">
        <v>279</v>
      </c>
      <c r="C21" t="s">
        <v>280</v>
      </c>
      <c r="D21">
        <v>16724147.392183758</v>
      </c>
      <c r="E21">
        <v>15769904.052957764</v>
      </c>
      <c r="F21">
        <v>15175310.860443922</v>
      </c>
    </row>
    <row r="22" spans="1:6" x14ac:dyDescent="0.25">
      <c r="A22" t="str">
        <f t="shared" si="0"/>
        <v>0066-FORMACION UNIVERSITARIA DE PREGRADO</v>
      </c>
      <c r="B22" t="s">
        <v>281</v>
      </c>
      <c r="C22" t="s">
        <v>282</v>
      </c>
      <c r="D22">
        <v>264965436.05074</v>
      </c>
      <c r="E22">
        <v>292642934.56677634</v>
      </c>
      <c r="F22">
        <v>257968568.25350425</v>
      </c>
    </row>
    <row r="23" spans="1:6" x14ac:dyDescent="0.25">
      <c r="A23" t="str">
        <f t="shared" si="0"/>
        <v>0067-CELERIDAD EN LOS PROCESOS JUDICIALES DE FAMILIA</v>
      </c>
      <c r="B23" t="s">
        <v>283</v>
      </c>
      <c r="C23" t="s">
        <v>284</v>
      </c>
      <c r="D23">
        <v>57069247.668064676</v>
      </c>
      <c r="E23">
        <v>60539152.791573212</v>
      </c>
      <c r="F23">
        <v>60411963.834150337</v>
      </c>
    </row>
    <row r="24" spans="1:6" x14ac:dyDescent="0.25">
      <c r="A24" t="str">
        <f t="shared" si="0"/>
        <v>0068-REDUCCION DE VULNERABILIDAD Y ATENCION DE EMERGENCIAS POR DESASTRES</v>
      </c>
      <c r="B24" t="s">
        <v>285</v>
      </c>
      <c r="C24" t="s">
        <v>286</v>
      </c>
      <c r="D24">
        <v>247085999.29960394</v>
      </c>
      <c r="E24">
        <v>346229664.5678221</v>
      </c>
      <c r="F24">
        <v>271297877.6054759</v>
      </c>
    </row>
    <row r="25" spans="1:6" x14ac:dyDescent="0.25">
      <c r="A25" t="str">
        <f t="shared" si="0"/>
        <v>0072-PROGRAMA DE DESARROLLO ALTERNATIVO INTEGRAL Y SOSTENIBLE - PIRDAIS</v>
      </c>
      <c r="B25" t="s">
        <v>287</v>
      </c>
      <c r="C25" t="s">
        <v>288</v>
      </c>
      <c r="D25">
        <v>0</v>
      </c>
      <c r="E25">
        <v>7209314.7428417411</v>
      </c>
      <c r="F25">
        <v>3782390.7646932947</v>
      </c>
    </row>
    <row r="26" spans="1:6" x14ac:dyDescent="0.25">
      <c r="A26" t="str">
        <f t="shared" si="0"/>
        <v>0073-PROGRAMA PARA LA GENERACION DEL EMPLEO SOCIAL INCLUSIVO - TRABAJA PERU</v>
      </c>
      <c r="B26" t="s">
        <v>289</v>
      </c>
      <c r="C26" t="s">
        <v>290</v>
      </c>
      <c r="D26">
        <v>600835.77439315908</v>
      </c>
      <c r="E26">
        <v>9211627.4881512579</v>
      </c>
      <c r="F26">
        <v>470659.86187394895</v>
      </c>
    </row>
    <row r="27" spans="1:6" x14ac:dyDescent="0.25">
      <c r="A27" t="str">
        <f t="shared" si="0"/>
        <v>0074-GESTION INTEGRADA Y EFECTIVA DEL CONTROL DE OFERTA DE DROGAS EN EL PERU</v>
      </c>
      <c r="B27" t="s">
        <v>291</v>
      </c>
      <c r="C27" t="s">
        <v>292</v>
      </c>
      <c r="D27">
        <v>0</v>
      </c>
      <c r="E27">
        <v>0</v>
      </c>
      <c r="F27">
        <v>0</v>
      </c>
    </row>
    <row r="28" spans="1:6" x14ac:dyDescent="0.25">
      <c r="A28" t="str">
        <f t="shared" si="0"/>
        <v>0079-ACCESO DE LA POBLACION A LA IDENTIDAD</v>
      </c>
      <c r="B28" t="s">
        <v>293</v>
      </c>
      <c r="C28" t="s">
        <v>294</v>
      </c>
      <c r="D28">
        <v>101274445.07913552</v>
      </c>
      <c r="E28">
        <v>104585366.44099097</v>
      </c>
      <c r="F28">
        <v>102111556.30362491</v>
      </c>
    </row>
    <row r="29" spans="1:6" x14ac:dyDescent="0.25">
      <c r="A29" t="str">
        <f t="shared" si="0"/>
        <v>0082-PROGRAMA NACIONAL DE SANEAMIENTO URBANO</v>
      </c>
      <c r="B29" t="s">
        <v>295</v>
      </c>
      <c r="C29" t="s">
        <v>296</v>
      </c>
      <c r="D29">
        <v>806547493.44750559</v>
      </c>
      <c r="E29">
        <v>876453073.82221961</v>
      </c>
      <c r="F29">
        <v>680662554.03907239</v>
      </c>
    </row>
    <row r="30" spans="1:6" x14ac:dyDescent="0.25">
      <c r="A30" t="str">
        <f t="shared" si="0"/>
        <v>0083-PROGRAMA NACIONAL DE SANEAMIENTO RURAL</v>
      </c>
      <c r="B30" t="s">
        <v>297</v>
      </c>
      <c r="C30" t="s">
        <v>298</v>
      </c>
      <c r="D30">
        <v>884131035.37470889</v>
      </c>
      <c r="E30">
        <v>1268238235.6652071</v>
      </c>
      <c r="F30">
        <v>920376803.84448075</v>
      </c>
    </row>
    <row r="31" spans="1:6" x14ac:dyDescent="0.25">
      <c r="A31" t="str">
        <f t="shared" si="0"/>
        <v>0086-MEJORA DE LOS SERVICIOS DEL SISTEMA DE JUSTICIA PENAL</v>
      </c>
      <c r="B31" t="s">
        <v>299</v>
      </c>
      <c r="C31" t="s">
        <v>300</v>
      </c>
      <c r="D31">
        <v>0</v>
      </c>
      <c r="E31">
        <v>0</v>
      </c>
      <c r="F31">
        <v>0</v>
      </c>
    </row>
    <row r="32" spans="1:6" x14ac:dyDescent="0.25">
      <c r="A32" t="str">
        <f t="shared" si="0"/>
        <v xml:space="preserve">0089-REDUCCION DE LA DEGRADACION DE LOS SUELOS AGRARIOS </v>
      </c>
      <c r="B32" t="s">
        <v>301</v>
      </c>
      <c r="C32" t="s">
        <v>302</v>
      </c>
      <c r="D32">
        <v>0</v>
      </c>
      <c r="E32">
        <v>0</v>
      </c>
      <c r="F32">
        <v>0</v>
      </c>
    </row>
    <row r="33" spans="1:6" x14ac:dyDescent="0.25">
      <c r="A33" t="str">
        <f t="shared" si="0"/>
        <v>0090-LOGROS DE APRENDIZAJE DE ESTUDIANTES DE LA EDUCACION BASICA REGULAR</v>
      </c>
      <c r="B33" t="s">
        <v>303</v>
      </c>
      <c r="C33" t="s">
        <v>304</v>
      </c>
      <c r="D33">
        <v>24580560361.414089</v>
      </c>
      <c r="E33">
        <v>28374476699.634903</v>
      </c>
      <c r="F33">
        <v>27106662329.559582</v>
      </c>
    </row>
    <row r="34" spans="1:6" x14ac:dyDescent="0.25">
      <c r="A34" t="str">
        <f t="shared" si="0"/>
        <v>0096-GESTION DE LA CALIDAD DEL AIRE</v>
      </c>
      <c r="B34" t="s">
        <v>305</v>
      </c>
      <c r="C34" t="s">
        <v>306</v>
      </c>
      <c r="D34">
        <v>0</v>
      </c>
      <c r="E34">
        <v>0</v>
      </c>
      <c r="F34">
        <v>0</v>
      </c>
    </row>
    <row r="35" spans="1:6" x14ac:dyDescent="0.25">
      <c r="A35" t="str">
        <f t="shared" si="0"/>
        <v>0097-PROGRAMA NACIONAL DE ASISTENCIA SOLIDARIA PENSION 65</v>
      </c>
      <c r="B35" t="s">
        <v>307</v>
      </c>
      <c r="C35" t="s">
        <v>308</v>
      </c>
      <c r="D35">
        <v>0</v>
      </c>
      <c r="E35">
        <v>0</v>
      </c>
      <c r="F35">
        <v>0</v>
      </c>
    </row>
    <row r="36" spans="1:6" x14ac:dyDescent="0.25">
      <c r="A36" t="str">
        <f t="shared" si="0"/>
        <v>0099-CELERIDAD DE LOS PROCESOS JUDICIALES LABORALES</v>
      </c>
      <c r="B36" t="s">
        <v>309</v>
      </c>
      <c r="C36" t="s">
        <v>310</v>
      </c>
      <c r="D36">
        <v>0</v>
      </c>
      <c r="E36">
        <v>0</v>
      </c>
      <c r="F36">
        <v>0</v>
      </c>
    </row>
    <row r="37" spans="1:6" x14ac:dyDescent="0.25">
      <c r="A37" t="str">
        <f t="shared" si="0"/>
        <v>0101-INCREMENTO DE LA PRACTICA DE ACTIVIDADES FISICAS, DEPORTIVAS Y RECREATIVAS EN LA POBLACION PERUANA</v>
      </c>
      <c r="B37" t="s">
        <v>311</v>
      </c>
      <c r="C37" t="s">
        <v>312</v>
      </c>
      <c r="D37">
        <v>173251917.51185644</v>
      </c>
      <c r="E37">
        <v>604323026.87093711</v>
      </c>
      <c r="F37">
        <v>445411417.04923677</v>
      </c>
    </row>
    <row r="38" spans="1:6" x14ac:dyDescent="0.25">
      <c r="A38" t="str">
        <f t="shared" si="0"/>
        <v>0103-FORTALECIMIENTO DE LAS CONDICIONES LABORALES</v>
      </c>
      <c r="B38" t="s">
        <v>313</v>
      </c>
      <c r="C38" t="s">
        <v>314</v>
      </c>
      <c r="D38">
        <v>0</v>
      </c>
      <c r="E38">
        <v>0</v>
      </c>
      <c r="F38">
        <v>0</v>
      </c>
    </row>
    <row r="39" spans="1:6" x14ac:dyDescent="0.25">
      <c r="A39" t="str">
        <f t="shared" si="0"/>
        <v>0104-REDUCCION DE LA MORTALIDAD POR EMERGENCIAS Y URGENCIAS MEDICAS</v>
      </c>
      <c r="B39" t="s">
        <v>315</v>
      </c>
      <c r="C39" t="s">
        <v>316</v>
      </c>
      <c r="D39">
        <v>259904985.95729196</v>
      </c>
      <c r="E39">
        <v>335118655.94677728</v>
      </c>
      <c r="F39">
        <v>321737259.5929144</v>
      </c>
    </row>
    <row r="40" spans="1:6" x14ac:dyDescent="0.25">
      <c r="A40" t="str">
        <f t="shared" si="0"/>
        <v>0106-INCLUSION DE NIÑOS, NIÑAS Y JOVENES CON DISCAPACIDAD EN LA EDUCACION BASICA Y TECNICO PRODUCTIVA</v>
      </c>
      <c r="B40" t="s">
        <v>317</v>
      </c>
      <c r="C40" t="s">
        <v>318</v>
      </c>
      <c r="D40">
        <v>278674621</v>
      </c>
      <c r="E40">
        <v>309837311</v>
      </c>
      <c r="F40">
        <v>301184728.73000014</v>
      </c>
    </row>
    <row r="41" spans="1:6" x14ac:dyDescent="0.25">
      <c r="A41" t="str">
        <f t="shared" si="0"/>
        <v>0107-MEJORA DE  LA FORMACION EN CARRERAS DOCENTES EN INSTITUTOS DE EDUCACION SUPERIOR NO UNIVERSITARIA</v>
      </c>
      <c r="B41" t="s">
        <v>319</v>
      </c>
      <c r="C41" t="s">
        <v>320</v>
      </c>
      <c r="D41">
        <v>358758969</v>
      </c>
      <c r="E41">
        <v>346275343</v>
      </c>
      <c r="F41">
        <v>303059587.80000001</v>
      </c>
    </row>
    <row r="42" spans="1:6" x14ac:dyDescent="0.25">
      <c r="A42" t="str">
        <f t="shared" si="0"/>
        <v>0109-NUESTRAS CIUDADES</v>
      </c>
      <c r="B42" t="s">
        <v>321</v>
      </c>
      <c r="C42" t="s">
        <v>322</v>
      </c>
      <c r="D42">
        <v>0</v>
      </c>
      <c r="E42">
        <v>0</v>
      </c>
      <c r="F42">
        <v>0</v>
      </c>
    </row>
    <row r="43" spans="1:6" x14ac:dyDescent="0.25">
      <c r="A43" t="str">
        <f t="shared" si="0"/>
        <v>0110-FISCALIZACION ADUANERA</v>
      </c>
      <c r="B43" t="s">
        <v>323</v>
      </c>
      <c r="C43" t="s">
        <v>324</v>
      </c>
      <c r="D43">
        <v>0</v>
      </c>
      <c r="E43">
        <v>0</v>
      </c>
      <c r="F43">
        <v>0</v>
      </c>
    </row>
    <row r="44" spans="1:6" x14ac:dyDescent="0.25">
      <c r="A44" t="str">
        <f t="shared" si="0"/>
        <v>0111-APOYO AL HABITAT RURAL</v>
      </c>
      <c r="B44" t="s">
        <v>325</v>
      </c>
      <c r="C44" t="s">
        <v>326</v>
      </c>
      <c r="D44">
        <v>6045260.9552798923</v>
      </c>
      <c r="E44">
        <v>16511317.214763347</v>
      </c>
      <c r="F44">
        <v>14550868.386091569</v>
      </c>
    </row>
    <row r="45" spans="1:6" x14ac:dyDescent="0.25">
      <c r="A45" t="str">
        <f t="shared" si="0"/>
        <v>0113-SERVICIOS REGISTRALES ACCESIBLES Y OPORTUNOS CON COBERTURA UNIVERSAL</v>
      </c>
      <c r="B45" t="s">
        <v>327</v>
      </c>
      <c r="C45" t="s">
        <v>328</v>
      </c>
      <c r="D45">
        <v>0</v>
      </c>
      <c r="E45">
        <v>0</v>
      </c>
      <c r="F45">
        <v>0</v>
      </c>
    </row>
    <row r="46" spans="1:6" x14ac:dyDescent="0.25">
      <c r="A46" t="str">
        <f t="shared" si="0"/>
        <v>0114-PROTECCION AL CONSUMIDOR</v>
      </c>
      <c r="B46" t="s">
        <v>329</v>
      </c>
      <c r="C46" t="s">
        <v>330</v>
      </c>
      <c r="D46">
        <v>0</v>
      </c>
      <c r="E46">
        <v>0</v>
      </c>
      <c r="F46">
        <v>0</v>
      </c>
    </row>
    <row r="47" spans="1:6" x14ac:dyDescent="0.25">
      <c r="A47" t="str">
        <f t="shared" si="0"/>
        <v>0115-PROGRAMA NACIONAL DE ALIMENTACION ESCOLAR</v>
      </c>
      <c r="B47" t="s">
        <v>331</v>
      </c>
      <c r="C47" t="s">
        <v>332</v>
      </c>
      <c r="D47">
        <v>2145354274</v>
      </c>
      <c r="E47">
        <v>2196230683</v>
      </c>
      <c r="F47">
        <v>2116387148.4400001</v>
      </c>
    </row>
    <row r="48" spans="1:6" x14ac:dyDescent="0.25">
      <c r="A48" t="str">
        <f t="shared" si="0"/>
        <v>0116-MEJORAMIENTO DE LA EMPLEABILIDAD E INSERCION LABORAL-PROEMPLEO</v>
      </c>
      <c r="B48" t="s">
        <v>333</v>
      </c>
      <c r="C48" t="s">
        <v>334</v>
      </c>
      <c r="D48">
        <v>0</v>
      </c>
      <c r="E48">
        <v>0</v>
      </c>
      <c r="F48">
        <v>0</v>
      </c>
    </row>
    <row r="49" spans="1:6" x14ac:dyDescent="0.25">
      <c r="A49" t="str">
        <f t="shared" si="0"/>
        <v>0117-ATENCION OPORTUNA DE NIÑAS, NIÑOS Y ADOLESCENTES EN PRESUNTO ESTADO DE ABANDONO</v>
      </c>
      <c r="B49" t="s">
        <v>335</v>
      </c>
      <c r="C49" t="s">
        <v>336</v>
      </c>
      <c r="D49">
        <v>259318404</v>
      </c>
      <c r="E49">
        <v>288913891</v>
      </c>
      <c r="F49">
        <v>279774654.86000031</v>
      </c>
    </row>
    <row r="50" spans="1:6" x14ac:dyDescent="0.25">
      <c r="A50" t="str">
        <f t="shared" si="0"/>
        <v>0118-ACCESO DE HOGARES RURALES CON ECONOMIAS DE SUBSISTENCIA A MERCADOS LOCALES - HAKU WIÑAY</v>
      </c>
      <c r="B50" t="s">
        <v>337</v>
      </c>
      <c r="C50" t="s">
        <v>338</v>
      </c>
      <c r="D50">
        <v>0</v>
      </c>
      <c r="E50">
        <v>0</v>
      </c>
      <c r="F50">
        <v>0</v>
      </c>
    </row>
    <row r="51" spans="1:6" x14ac:dyDescent="0.25">
      <c r="A51" t="str">
        <f t="shared" si="0"/>
        <v>0119-CELERIDAD EN LOS PROCESOS JUDICIALES CIVIL-COMERCIAL</v>
      </c>
      <c r="B51" t="s">
        <v>339</v>
      </c>
      <c r="C51" t="s">
        <v>340</v>
      </c>
      <c r="D51">
        <v>0</v>
      </c>
      <c r="E51">
        <v>0</v>
      </c>
      <c r="F51">
        <v>0</v>
      </c>
    </row>
    <row r="52" spans="1:6" x14ac:dyDescent="0.25">
      <c r="A52" t="str">
        <f t="shared" si="0"/>
        <v>0121-MEJORA DE LA ARTICULACION DE PEQUEÑOS PRODUCTORES AL MERCADO</v>
      </c>
      <c r="B52" t="s">
        <v>341</v>
      </c>
      <c r="C52" t="s">
        <v>342</v>
      </c>
      <c r="D52">
        <v>0</v>
      </c>
      <c r="E52">
        <v>0</v>
      </c>
      <c r="F52">
        <v>0</v>
      </c>
    </row>
    <row r="53" spans="1:6" x14ac:dyDescent="0.25">
      <c r="A53" t="str">
        <f t="shared" si="0"/>
        <v>0122-ACCESO Y PERMANENCIA DE POBLACION CON ALTO RENDIMIENTO ACADEMICO A UNA EDUCACION SUPERIOR DE CALIDAD</v>
      </c>
      <c r="B53" t="s">
        <v>343</v>
      </c>
      <c r="C53" t="s">
        <v>344</v>
      </c>
      <c r="D53">
        <v>50391567.033429511</v>
      </c>
      <c r="E53">
        <v>50927212.552795447</v>
      </c>
      <c r="F53">
        <v>50778885.034801051</v>
      </c>
    </row>
    <row r="54" spans="1:6" x14ac:dyDescent="0.25">
      <c r="A54" t="str">
        <f t="shared" si="0"/>
        <v>0123-MEJORA DE LAS COMPETENCIAS DE LA POBLACION PENITENCIARIA PARA SU REINSERCION SOCIAL POSITIVA</v>
      </c>
      <c r="B54" t="s">
        <v>345</v>
      </c>
      <c r="C54" t="s">
        <v>346</v>
      </c>
      <c r="D54">
        <v>0</v>
      </c>
      <c r="E54">
        <v>0</v>
      </c>
      <c r="F54">
        <v>0</v>
      </c>
    </row>
    <row r="55" spans="1:6" x14ac:dyDescent="0.25">
      <c r="A55" t="str">
        <f t="shared" si="0"/>
        <v>0124-MEJORA DE LA PROVISIÓN DE LOS SERVICIOS DE TELECOMUNICACIONES</v>
      </c>
      <c r="B55" t="s">
        <v>347</v>
      </c>
      <c r="C55" t="s">
        <v>348</v>
      </c>
      <c r="D55">
        <v>0</v>
      </c>
      <c r="E55">
        <v>0</v>
      </c>
      <c r="F55">
        <v>0</v>
      </c>
    </row>
    <row r="56" spans="1:6" x14ac:dyDescent="0.25">
      <c r="A56" t="str">
        <f t="shared" si="0"/>
        <v>0125-MEJORA DE LA EFICIENCIA DE LOS PROCESOS ELECTORALES E INCREMENTO DE LA PARTICIPACION POLITICA DE LA CIUDADANIA</v>
      </c>
      <c r="B56" t="s">
        <v>349</v>
      </c>
      <c r="C56" t="s">
        <v>350</v>
      </c>
      <c r="D56">
        <v>0</v>
      </c>
      <c r="E56">
        <v>0</v>
      </c>
      <c r="F56">
        <v>0</v>
      </c>
    </row>
    <row r="57" spans="1:6" x14ac:dyDescent="0.25">
      <c r="A57" t="str">
        <f t="shared" si="0"/>
        <v>0127-MEJORA DE LA COMPETITIVIDAD DE LOS DESTINOS TURISTICOS</v>
      </c>
      <c r="B57" t="s">
        <v>351</v>
      </c>
      <c r="C57" t="s">
        <v>352</v>
      </c>
      <c r="D57">
        <v>831408.40618590324</v>
      </c>
      <c r="E57">
        <v>895263.85329108615</v>
      </c>
      <c r="F57">
        <v>841803.83662528102</v>
      </c>
    </row>
    <row r="58" spans="1:6" x14ac:dyDescent="0.25">
      <c r="A58" t="str">
        <f t="shared" si="0"/>
        <v>0128-REDUCCION DE LA MINERIA ILEGAL</v>
      </c>
      <c r="B58" t="s">
        <v>353</v>
      </c>
      <c r="C58" t="s">
        <v>354</v>
      </c>
      <c r="D58">
        <v>0</v>
      </c>
      <c r="E58">
        <v>0</v>
      </c>
      <c r="F58">
        <v>0</v>
      </c>
    </row>
    <row r="59" spans="1:6" x14ac:dyDescent="0.25">
      <c r="A59" t="str">
        <f t="shared" si="0"/>
        <v>0129-PREVENCION Y MANEJO DE CONDICIONES SECUNDARIAS DE SALUD EN PERSONAS CON DISCAPACIDAD</v>
      </c>
      <c r="B59" t="s">
        <v>355</v>
      </c>
      <c r="C59" t="s">
        <v>356</v>
      </c>
      <c r="D59">
        <v>29533981.862441234</v>
      </c>
      <c r="E59">
        <v>37639504.833458409</v>
      </c>
      <c r="F59">
        <v>37104344.936062917</v>
      </c>
    </row>
    <row r="60" spans="1:6" x14ac:dyDescent="0.25">
      <c r="A60" t="str">
        <f t="shared" si="0"/>
        <v>0130-COMPETITIVIDAD Y APROVECHAMIENTO SOSTENIBLE DE LOS RECURSOS FORESTALES Y DE LA FAUNA SILVESTRE</v>
      </c>
      <c r="B60" t="s">
        <v>357</v>
      </c>
      <c r="C60" t="s">
        <v>358</v>
      </c>
      <c r="D60">
        <v>0</v>
      </c>
      <c r="E60">
        <v>0</v>
      </c>
      <c r="F60">
        <v>0</v>
      </c>
    </row>
    <row r="61" spans="1:6" x14ac:dyDescent="0.25">
      <c r="A61" t="str">
        <f t="shared" si="0"/>
        <v>0131-CONTROL Y PREVENCION EN SALUD MENTAL</v>
      </c>
      <c r="B61" t="s">
        <v>359</v>
      </c>
      <c r="C61" t="s">
        <v>360</v>
      </c>
      <c r="D61">
        <v>69839125.843127087</v>
      </c>
      <c r="E61">
        <v>85864184.256919682</v>
      </c>
      <c r="F61">
        <v>83752589.322862178</v>
      </c>
    </row>
    <row r="62" spans="1:6" x14ac:dyDescent="0.25">
      <c r="A62" t="str">
        <f t="shared" si="0"/>
        <v>0132-PUESTA EN VALOR Y USO SOCIAL DEL PATRIMONIO CULTURAL</v>
      </c>
      <c r="B62" t="s">
        <v>361</v>
      </c>
      <c r="C62" t="s">
        <v>362</v>
      </c>
      <c r="D62">
        <v>0</v>
      </c>
      <c r="E62">
        <v>0</v>
      </c>
      <c r="F62">
        <v>0</v>
      </c>
    </row>
    <row r="63" spans="1:6" x14ac:dyDescent="0.25">
      <c r="A63" t="str">
        <f t="shared" si="0"/>
        <v>0134-PROMOCION DE LA INVERSION PRIVADA</v>
      </c>
      <c r="B63" t="s">
        <v>363</v>
      </c>
      <c r="C63" t="s">
        <v>364</v>
      </c>
      <c r="D63">
        <v>0</v>
      </c>
      <c r="E63">
        <v>0</v>
      </c>
      <c r="F63">
        <v>0</v>
      </c>
    </row>
    <row r="64" spans="1:6" x14ac:dyDescent="0.25">
      <c r="A64" t="str">
        <f t="shared" si="0"/>
        <v>0135-MEJORA DE LAS CAPACIDADES MILITARES PARA LA DEFENSA Y EL DESARROLLO NACIONAL</v>
      </c>
      <c r="B64" t="s">
        <v>365</v>
      </c>
      <c r="C64" t="s">
        <v>366</v>
      </c>
      <c r="D64">
        <v>0</v>
      </c>
      <c r="E64">
        <v>0</v>
      </c>
      <c r="F64">
        <v>0</v>
      </c>
    </row>
    <row r="65" spans="1:6" x14ac:dyDescent="0.25">
      <c r="A65" t="str">
        <f t="shared" si="0"/>
        <v>0137-DESARROLLO DE LA CIENCIA, TECNOLOGIA E INNOVACION TECNOLOGICA</v>
      </c>
      <c r="B65" t="s">
        <v>367</v>
      </c>
      <c r="C65" t="s">
        <v>368</v>
      </c>
      <c r="D65">
        <v>0</v>
      </c>
      <c r="E65">
        <v>0</v>
      </c>
      <c r="F65">
        <v>0</v>
      </c>
    </row>
    <row r="66" spans="1:6" x14ac:dyDescent="0.25">
      <c r="A66" t="str">
        <f t="shared" si="0"/>
        <v>0138-REDUCCION DEL COSTO, TIEMPO E INSEGURIDAD EN EL SISTEMA DE TRANSPORTE</v>
      </c>
      <c r="B66" t="s">
        <v>369</v>
      </c>
      <c r="C66" t="s">
        <v>370</v>
      </c>
      <c r="D66">
        <v>1574713949.3708372</v>
      </c>
      <c r="E66">
        <v>2209512314.8814125</v>
      </c>
      <c r="F66">
        <v>1512569284.2621248</v>
      </c>
    </row>
    <row r="67" spans="1:6" x14ac:dyDescent="0.25">
      <c r="A67" t="str">
        <f t="shared" ref="A67:A81" si="1">CONCATENATE(B67,"-",C67)</f>
        <v>0139-DISMINUCION DE LA INCIDENCIA DE LOS CONFLICTOS, PROTESTAS Y MOVILIZACIONES SOCIALES VIOLENTAS QUE ALTERAN EL ORDEN PUBLICO</v>
      </c>
      <c r="B67" t="s">
        <v>371</v>
      </c>
      <c r="C67" t="s">
        <v>197</v>
      </c>
      <c r="D67">
        <v>0</v>
      </c>
      <c r="E67">
        <v>0</v>
      </c>
      <c r="F67">
        <v>0</v>
      </c>
    </row>
    <row r="68" spans="1:6" x14ac:dyDescent="0.25">
      <c r="A68" t="str">
        <f t="shared" si="1"/>
        <v>0140-DESARROLLO Y PROMOCION DE LAS ARTES E INDUSTRIAS CULTURALES</v>
      </c>
      <c r="B68" t="s">
        <v>372</v>
      </c>
      <c r="C68" t="s">
        <v>373</v>
      </c>
      <c r="D68">
        <v>0</v>
      </c>
      <c r="E68">
        <v>0</v>
      </c>
      <c r="F68">
        <v>0</v>
      </c>
    </row>
    <row r="69" spans="1:6" x14ac:dyDescent="0.25">
      <c r="A69" t="str">
        <f t="shared" si="1"/>
        <v>0141-PROTECCION DE LA PROPIEDAD INTELECTUAL</v>
      </c>
      <c r="B69" t="s">
        <v>374</v>
      </c>
      <c r="C69" t="s">
        <v>375</v>
      </c>
      <c r="D69">
        <v>0</v>
      </c>
      <c r="E69">
        <v>0</v>
      </c>
      <c r="F69">
        <v>0</v>
      </c>
    </row>
    <row r="70" spans="1:6" x14ac:dyDescent="0.25">
      <c r="A70" t="str">
        <f t="shared" si="1"/>
        <v>0142-ACCESO DE PERSONAS ADULTAS MAYORES A SERVICIOS ESPECIALIZADOS</v>
      </c>
      <c r="B70" t="s">
        <v>376</v>
      </c>
      <c r="C70" t="s">
        <v>377</v>
      </c>
      <c r="D70">
        <v>0</v>
      </c>
      <c r="E70">
        <v>0</v>
      </c>
      <c r="F70">
        <v>0</v>
      </c>
    </row>
    <row r="71" spans="1:6" x14ac:dyDescent="0.25">
      <c r="A71" t="str">
        <f t="shared" si="1"/>
        <v>0143-CELERIDAD, PREDICTIBILIDAD Y ACCCESO DE LOS PROCESOS JUDICIALES TRIBUTARIOS, ADUANEROS Y DE TEMAS DE MERCADO</v>
      </c>
      <c r="B71" t="s">
        <v>378</v>
      </c>
      <c r="C71" t="s">
        <v>379</v>
      </c>
      <c r="D71">
        <v>0</v>
      </c>
      <c r="E71">
        <v>0</v>
      </c>
      <c r="F71">
        <v>0</v>
      </c>
    </row>
    <row r="72" spans="1:6" x14ac:dyDescent="0.25">
      <c r="A72" t="str">
        <f t="shared" si="1"/>
        <v>0144-CONSERVACION Y USO SOSTENIBLE DE ECOSISTEMAS PARA LA PROVISION DE SERVICIOS ECOSISTEMICOS</v>
      </c>
      <c r="B72" t="s">
        <v>380</v>
      </c>
      <c r="C72" t="s">
        <v>381</v>
      </c>
      <c r="D72">
        <v>0</v>
      </c>
      <c r="E72">
        <v>0</v>
      </c>
      <c r="F72">
        <v>0</v>
      </c>
    </row>
    <row r="73" spans="1:6" x14ac:dyDescent="0.25">
      <c r="A73" t="str">
        <f t="shared" si="1"/>
        <v>0145-MEJORA DE LA CALIDAD DEL SERVICIO ELECTRICO</v>
      </c>
      <c r="B73" t="s">
        <v>382</v>
      </c>
      <c r="C73" t="s">
        <v>383</v>
      </c>
      <c r="D73">
        <v>0</v>
      </c>
      <c r="E73">
        <v>0</v>
      </c>
      <c r="F73">
        <v>0</v>
      </c>
    </row>
    <row r="74" spans="1:6" x14ac:dyDescent="0.25">
      <c r="A74" t="str">
        <f t="shared" si="1"/>
        <v>0146-ACCESO DE LAS FAMILIAS A VIVIENDA Y ENTORNO URBANO ADECUADO</v>
      </c>
      <c r="B74" t="s">
        <v>384</v>
      </c>
      <c r="C74" t="s">
        <v>385</v>
      </c>
      <c r="D74">
        <v>0</v>
      </c>
      <c r="E74">
        <v>0</v>
      </c>
      <c r="F74">
        <v>0</v>
      </c>
    </row>
    <row r="75" spans="1:6" x14ac:dyDescent="0.25">
      <c r="A75" t="str">
        <f t="shared" si="1"/>
        <v>0147-FORTALECIMIENTO DE LA EDUCACION SUPERIOR TECNOLOGICA</v>
      </c>
      <c r="B75" t="s">
        <v>386</v>
      </c>
      <c r="C75" t="s">
        <v>387</v>
      </c>
      <c r="D75">
        <v>28377995.566281155</v>
      </c>
      <c r="E75">
        <v>43028544.393526092</v>
      </c>
      <c r="F75">
        <v>39162954.155949302</v>
      </c>
    </row>
    <row r="76" spans="1:6" x14ac:dyDescent="0.25">
      <c r="A76" t="str">
        <f t="shared" si="1"/>
        <v>0148-REDUCCION DEL TIEMPO, INSEGURIDAD Y COSTO AMBIENTAL EN EL TRANSPORTE URBANO</v>
      </c>
      <c r="B76" t="s">
        <v>388</v>
      </c>
      <c r="C76" t="s">
        <v>389</v>
      </c>
      <c r="D76">
        <v>28576309.988070663</v>
      </c>
      <c r="E76">
        <v>60469152.707505152</v>
      </c>
      <c r="F76">
        <v>37531221.165382281</v>
      </c>
    </row>
    <row r="77" spans="1:6" x14ac:dyDescent="0.25">
      <c r="A77" t="str">
        <f t="shared" si="1"/>
        <v>0149-MEJORA DEL DESEMPEÑO EN LAS CONTRATACIONES PUBLICAS</v>
      </c>
      <c r="B77" t="s">
        <v>390</v>
      </c>
      <c r="C77" t="s">
        <v>391</v>
      </c>
      <c r="D77">
        <v>0</v>
      </c>
      <c r="E77">
        <v>0</v>
      </c>
      <c r="F77">
        <v>0</v>
      </c>
    </row>
    <row r="78" spans="1:6" x14ac:dyDescent="0.25">
      <c r="A78" t="str">
        <f t="shared" si="1"/>
        <v>0150-INCREMENTO EN EL ACCESO DE LA POBLACION A LOS SERVICIOS EDUCATIVOS PUBLICOS DE LA EDUCACION BASICA</v>
      </c>
      <c r="B78" t="s">
        <v>392</v>
      </c>
      <c r="C78" t="s">
        <v>393</v>
      </c>
      <c r="D78">
        <v>356913209</v>
      </c>
      <c r="E78">
        <v>494722454.11293036</v>
      </c>
      <c r="F78">
        <v>375038471.42048812</v>
      </c>
    </row>
    <row r="79" spans="1:6" x14ac:dyDescent="0.25">
      <c r="A79" t="str">
        <f t="shared" si="1"/>
        <v>0151-REDUCCION DE LA CORRUPCION EN EL USO DE LOS RECURSOS PUBLICOS</v>
      </c>
      <c r="B79" t="s">
        <v>410</v>
      </c>
      <c r="C79" t="s">
        <v>411</v>
      </c>
      <c r="D79">
        <v>0</v>
      </c>
      <c r="E79">
        <v>0</v>
      </c>
      <c r="F79">
        <v>0</v>
      </c>
    </row>
    <row r="80" spans="1:6" x14ac:dyDescent="0.25">
      <c r="A80" t="str">
        <f t="shared" si="1"/>
        <v>1001-PRODUCTOS ESPECIFICOS PARA DESARROLLO INFANTIL TEMPRANO</v>
      </c>
      <c r="B80" t="s">
        <v>394</v>
      </c>
      <c r="C80" t="s">
        <v>395</v>
      </c>
      <c r="D80">
        <v>3116025637</v>
      </c>
      <c r="E80">
        <v>3726979424</v>
      </c>
      <c r="F80">
        <v>3616845849.4699955</v>
      </c>
    </row>
    <row r="81" spans="1:6" x14ac:dyDescent="0.25">
      <c r="A81" t="str">
        <f t="shared" si="1"/>
        <v>1002-PRODUCTOS ESPECIFICOS PARA REDUCCION DE LA VIOLENCIA CONTRA LA MUJER</v>
      </c>
      <c r="B81" t="s">
        <v>396</v>
      </c>
      <c r="C81" t="s">
        <v>397</v>
      </c>
      <c r="D81">
        <v>157573863.11937761</v>
      </c>
      <c r="E81">
        <v>173936276.93718576</v>
      </c>
      <c r="F81">
        <v>172177873.30829236</v>
      </c>
    </row>
    <row r="82" spans="1:6" x14ac:dyDescent="0.25">
      <c r="A82" t="str">
        <f>CONCATENATE(B82,"-",C82)</f>
        <v>9002-ASIGNACIONES PRESUPUESTARIAS QUE NO RESULTAN EN PRODUCTOS</v>
      </c>
      <c r="B82" t="s">
        <v>398</v>
      </c>
      <c r="C82" t="s">
        <v>399</v>
      </c>
      <c r="D82">
        <v>9616005777.9095993</v>
      </c>
      <c r="E82">
        <v>9857539955.5492096</v>
      </c>
      <c r="F82">
        <v>9393208223.6034889</v>
      </c>
    </row>
    <row r="83" spans="1:6" x14ac:dyDescent="0.25">
      <c r="A83" t="str">
        <f>CONCATENATE(B83,"-",C83)</f>
        <v>-</v>
      </c>
    </row>
    <row r="84" spans="1:6" x14ac:dyDescent="0.25">
      <c r="A84" t="str">
        <f>CONCATENATE(B84,"-",C84)</f>
        <v>-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5"/>
  <sheetViews>
    <sheetView workbookViewId="0">
      <selection activeCell="D11" sqref="D11"/>
    </sheetView>
  </sheetViews>
  <sheetFormatPr baseColWidth="10" defaultRowHeight="15" x14ac:dyDescent="0.25"/>
  <cols>
    <col min="1" max="3" width="15.140625" bestFit="1" customWidth="1"/>
    <col min="4" max="5" width="13.140625" bestFit="1" customWidth="1"/>
    <col min="6" max="6" width="15.140625" bestFit="1" customWidth="1"/>
  </cols>
  <sheetData>
    <row r="1" spans="1:4" x14ac:dyDescent="0.25">
      <c r="A1" s="34" t="s">
        <v>0</v>
      </c>
      <c r="B1" s="34" t="s">
        <v>1</v>
      </c>
      <c r="C1" s="34" t="s">
        <v>2</v>
      </c>
      <c r="D1" s="34" t="s">
        <v>425</v>
      </c>
    </row>
    <row r="2" spans="1:4" x14ac:dyDescent="0.25">
      <c r="A2" s="34">
        <v>0</v>
      </c>
      <c r="B2" s="34">
        <v>0</v>
      </c>
      <c r="C2" s="34">
        <v>0</v>
      </c>
      <c r="D2" s="34">
        <v>0</v>
      </c>
    </row>
    <row r="3" spans="1:4" x14ac:dyDescent="0.25">
      <c r="A3" s="34">
        <v>39500324268.160362</v>
      </c>
      <c r="B3" s="34">
        <v>44533431649.240921</v>
      </c>
      <c r="C3" s="34">
        <v>42545156672.294273</v>
      </c>
      <c r="D3" s="34">
        <v>1</v>
      </c>
    </row>
    <row r="4" spans="1:4" x14ac:dyDescent="0.25">
      <c r="A4" s="34">
        <v>10124238031.398289</v>
      </c>
      <c r="B4" s="34">
        <v>12497611833.732288</v>
      </c>
      <c r="C4" s="34">
        <v>10632413971.92123</v>
      </c>
      <c r="D4" s="34">
        <v>2</v>
      </c>
    </row>
    <row r="5" spans="1:4" x14ac:dyDescent="0.25">
      <c r="A5" s="62">
        <f>SUM(A2:A4)</f>
        <v>49624562299.558655</v>
      </c>
      <c r="B5" s="62">
        <f>SUM(B2:B4)</f>
        <v>57031043482.973206</v>
      </c>
      <c r="C5" s="62">
        <f>SUM(C2:C4)</f>
        <v>53177570644.2155</v>
      </c>
      <c r="D5" s="77"/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7"/>
  <sheetViews>
    <sheetView workbookViewId="0">
      <selection activeCell="E7" sqref="E7"/>
    </sheetView>
  </sheetViews>
  <sheetFormatPr baseColWidth="10" defaultRowHeight="15" x14ac:dyDescent="0.25"/>
  <cols>
    <col min="1" max="1" width="13.140625" bestFit="1" customWidth="1"/>
    <col min="2" max="2" width="53" bestFit="1" customWidth="1"/>
    <col min="3" max="5" width="15.140625" bestFit="1" customWidth="1"/>
  </cols>
  <sheetData>
    <row r="1" spans="1:5" x14ac:dyDescent="0.25">
      <c r="A1" s="34" t="s">
        <v>58</v>
      </c>
      <c r="B1" s="34" t="s">
        <v>59</v>
      </c>
      <c r="C1" s="34" t="s">
        <v>0</v>
      </c>
      <c r="D1" s="34" t="s">
        <v>1</v>
      </c>
      <c r="E1" s="34" t="s">
        <v>2</v>
      </c>
    </row>
    <row r="2" spans="1:5" x14ac:dyDescent="0.25">
      <c r="A2" s="34" t="s">
        <v>222</v>
      </c>
      <c r="B2" s="34" t="s">
        <v>60</v>
      </c>
      <c r="C2" s="34">
        <v>101280445.07913554</v>
      </c>
      <c r="D2" s="34">
        <v>104611741.44099092</v>
      </c>
      <c r="E2" s="34">
        <v>102125213.30362493</v>
      </c>
    </row>
    <row r="3" spans="1:5" x14ac:dyDescent="0.25">
      <c r="A3" s="34" t="s">
        <v>223</v>
      </c>
      <c r="B3" s="34" t="s">
        <v>224</v>
      </c>
      <c r="C3" s="34">
        <v>34934026.317709565</v>
      </c>
      <c r="D3" s="34">
        <v>29695375.962517168</v>
      </c>
      <c r="E3" s="34">
        <v>27462083.743424263</v>
      </c>
    </row>
    <row r="4" spans="1:5" x14ac:dyDescent="0.25">
      <c r="A4" s="34" t="s">
        <v>225</v>
      </c>
      <c r="B4" s="34" t="s">
        <v>226</v>
      </c>
      <c r="C4" s="34">
        <v>175868920.97396559</v>
      </c>
      <c r="D4" s="34">
        <v>200325495.72404739</v>
      </c>
      <c r="E4" s="34">
        <v>198885797.48280483</v>
      </c>
    </row>
    <row r="5" spans="1:5" x14ac:dyDescent="0.25">
      <c r="A5" s="34" t="s">
        <v>227</v>
      </c>
      <c r="B5" s="34" t="s">
        <v>228</v>
      </c>
      <c r="C5" s="34">
        <v>220804</v>
      </c>
      <c r="D5" s="34">
        <v>201213</v>
      </c>
      <c r="E5" s="34">
        <v>200517.76000000004</v>
      </c>
    </row>
    <row r="6" spans="1:5" x14ac:dyDescent="0.25">
      <c r="A6" s="34" t="s">
        <v>71</v>
      </c>
      <c r="B6" s="34" t="s">
        <v>229</v>
      </c>
      <c r="C6" s="34">
        <v>0</v>
      </c>
      <c r="D6" s="34">
        <v>0</v>
      </c>
      <c r="E6" s="34">
        <v>0</v>
      </c>
    </row>
    <row r="7" spans="1:5" x14ac:dyDescent="0.25">
      <c r="A7" s="34" t="s">
        <v>72</v>
      </c>
      <c r="B7" s="34" t="s">
        <v>230</v>
      </c>
      <c r="C7" s="34">
        <v>151987404.16069436</v>
      </c>
      <c r="D7" s="34">
        <v>299884189.75966811</v>
      </c>
      <c r="E7" s="34">
        <v>263303464.3565073</v>
      </c>
    </row>
    <row r="8" spans="1:5" x14ac:dyDescent="0.25">
      <c r="A8" s="34" t="s">
        <v>73</v>
      </c>
      <c r="B8" s="34" t="s">
        <v>231</v>
      </c>
      <c r="C8" s="34">
        <v>1716999872.1194174</v>
      </c>
      <c r="D8" s="34">
        <v>2428653792.5593538</v>
      </c>
      <c r="E8" s="34">
        <v>1664792244.3080873</v>
      </c>
    </row>
    <row r="9" spans="1:5" x14ac:dyDescent="0.25">
      <c r="A9" s="34" t="s">
        <v>74</v>
      </c>
      <c r="B9" s="34" t="s">
        <v>232</v>
      </c>
      <c r="C9" s="34">
        <v>344979571.59834278</v>
      </c>
      <c r="D9" s="34">
        <v>352792634.63470936</v>
      </c>
      <c r="E9" s="34">
        <v>324687913.11892962</v>
      </c>
    </row>
    <row r="10" spans="1:5" x14ac:dyDescent="0.25">
      <c r="A10" s="34" t="s">
        <v>75</v>
      </c>
      <c r="B10" s="34" t="s">
        <v>233</v>
      </c>
      <c r="C10" s="34">
        <v>0</v>
      </c>
      <c r="D10" s="34">
        <v>0</v>
      </c>
      <c r="E10" s="34">
        <v>0</v>
      </c>
    </row>
    <row r="11" spans="1:5" x14ac:dyDescent="0.25">
      <c r="A11" s="34" t="s">
        <v>76</v>
      </c>
      <c r="B11" s="34" t="s">
        <v>234</v>
      </c>
      <c r="C11" s="34">
        <v>1967258402.1685524</v>
      </c>
      <c r="D11" s="34">
        <v>2372025291.9292097</v>
      </c>
      <c r="E11" s="34">
        <v>1770795380.1552145</v>
      </c>
    </row>
    <row r="12" spans="1:5" x14ac:dyDescent="0.25">
      <c r="A12" s="34" t="s">
        <v>77</v>
      </c>
      <c r="B12" s="34" t="s">
        <v>235</v>
      </c>
      <c r="C12" s="34">
        <v>22769408.347463652</v>
      </c>
      <c r="D12" s="34">
        <v>33299829.770187106</v>
      </c>
      <c r="E12" s="34">
        <v>30154429.314415805</v>
      </c>
    </row>
    <row r="13" spans="1:5" x14ac:dyDescent="0.25">
      <c r="A13" s="34" t="s">
        <v>78</v>
      </c>
      <c r="B13" s="34" t="s">
        <v>236</v>
      </c>
      <c r="C13" s="34">
        <v>9297321501.6598606</v>
      </c>
      <c r="D13" s="34">
        <v>10769410172.233322</v>
      </c>
      <c r="E13" s="34">
        <v>10362368470.76593</v>
      </c>
    </row>
    <row r="14" spans="1:5" x14ac:dyDescent="0.25">
      <c r="A14" s="34" t="s">
        <v>79</v>
      </c>
      <c r="B14" s="34" t="s">
        <v>237</v>
      </c>
      <c r="C14" s="34">
        <v>173798976.49096322</v>
      </c>
      <c r="D14" s="34">
        <v>609751289.19796145</v>
      </c>
      <c r="E14" s="34">
        <v>445857210.37728417</v>
      </c>
    </row>
    <row r="15" spans="1:5" x14ac:dyDescent="0.25">
      <c r="A15" s="34" t="s">
        <v>80</v>
      </c>
      <c r="B15" s="34" t="s">
        <v>238</v>
      </c>
      <c r="C15" s="34">
        <v>31146013240.780739</v>
      </c>
      <c r="D15" s="34">
        <v>35231960908.808464</v>
      </c>
      <c r="E15" s="34">
        <v>33499727019.681961</v>
      </c>
    </row>
    <row r="16" spans="1:5" x14ac:dyDescent="0.25">
      <c r="A16" s="34" t="s">
        <v>239</v>
      </c>
      <c r="B16" s="34" t="s">
        <v>240</v>
      </c>
      <c r="C16" s="34">
        <v>4491129725.8618021</v>
      </c>
      <c r="D16" s="34">
        <v>4598431547.9527578</v>
      </c>
      <c r="E16" s="34">
        <v>4487210899.8468781</v>
      </c>
    </row>
    <row r="17" spans="1:5" x14ac:dyDescent="0.25">
      <c r="A17" s="62"/>
      <c r="B17" s="62"/>
      <c r="C17" s="62">
        <f>SUM(C2:C16)</f>
        <v>49624562299.558647</v>
      </c>
      <c r="D17" s="62">
        <f>SUM(D2:D16)</f>
        <v>57031043482.97319</v>
      </c>
      <c r="E17" s="62">
        <f>SUM(E2:E16)</f>
        <v>53177570644.215065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workbookViewId="0">
      <selection activeCell="D3" sqref="D3"/>
    </sheetView>
  </sheetViews>
  <sheetFormatPr baseColWidth="10" defaultRowHeight="15" x14ac:dyDescent="0.25"/>
  <cols>
    <col min="1" max="1" width="17.5703125" bestFit="1" customWidth="1"/>
    <col min="2" max="4" width="15.140625" bestFit="1" customWidth="1"/>
  </cols>
  <sheetData>
    <row r="1" spans="1:4" x14ac:dyDescent="0.25">
      <c r="A1" t="s">
        <v>61</v>
      </c>
      <c r="B1" s="34" t="s">
        <v>0</v>
      </c>
      <c r="C1" s="34" t="s">
        <v>1</v>
      </c>
      <c r="D1" s="34" t="s">
        <v>2</v>
      </c>
    </row>
    <row r="2" spans="1:4" x14ac:dyDescent="0.25">
      <c r="A2" t="s">
        <v>408</v>
      </c>
      <c r="B2" s="34">
        <v>35970405977.767059</v>
      </c>
      <c r="C2" s="34">
        <v>39731824700.861374</v>
      </c>
      <c r="D2" s="34">
        <v>39197312289.799934</v>
      </c>
    </row>
    <row r="3" spans="1:4" x14ac:dyDescent="0.25">
      <c r="A3" t="s">
        <v>409</v>
      </c>
      <c r="B3" s="34">
        <v>13654156321.79141</v>
      </c>
      <c r="C3" s="34">
        <v>17299218782.111706</v>
      </c>
      <c r="D3" s="34">
        <v>13980258354.41547</v>
      </c>
    </row>
    <row r="4" spans="1:4" x14ac:dyDescent="0.25">
      <c r="B4" s="62">
        <f>SUM(B2:B3)</f>
        <v>49624562299.558472</v>
      </c>
      <c r="C4" s="62">
        <f>SUM(C2:C3)</f>
        <v>57031043482.973083</v>
      </c>
      <c r="D4" s="62">
        <f>SUM(D2:D3)</f>
        <v>53177570644.215408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4"/>
  <sheetViews>
    <sheetView workbookViewId="0">
      <selection activeCell="F14" sqref="F14"/>
    </sheetView>
  </sheetViews>
  <sheetFormatPr baseColWidth="10" defaultRowHeight="15" x14ac:dyDescent="0.25"/>
  <cols>
    <col min="1" max="1" width="13.140625" bestFit="1" customWidth="1"/>
    <col min="2" max="4" width="15.140625" bestFit="1" customWidth="1"/>
  </cols>
  <sheetData>
    <row r="1" spans="1:4" x14ac:dyDescent="0.25">
      <c r="A1" t="s">
        <v>62</v>
      </c>
      <c r="B1" t="s">
        <v>0</v>
      </c>
      <c r="C1" t="s">
        <v>1</v>
      </c>
      <c r="D1" t="s">
        <v>2</v>
      </c>
    </row>
    <row r="2" spans="1:4" x14ac:dyDescent="0.25">
      <c r="A2" t="s">
        <v>16</v>
      </c>
      <c r="B2" s="34">
        <v>9616005777.9095993</v>
      </c>
      <c r="C2" s="34">
        <v>9857539955.5492077</v>
      </c>
      <c r="D2" s="34">
        <v>9393208223.6034889</v>
      </c>
    </row>
    <row r="3" spans="1:4" x14ac:dyDescent="0.25">
      <c r="A3" t="s">
        <v>17</v>
      </c>
      <c r="B3" s="34">
        <v>40008556521.648918</v>
      </c>
      <c r="C3" s="34">
        <v>47173503527.42392</v>
      </c>
      <c r="D3" s="34">
        <v>43784362420.611786</v>
      </c>
    </row>
    <row r="4" spans="1:4" x14ac:dyDescent="0.25">
      <c r="B4" s="62">
        <f>SUM(B2:B3)</f>
        <v>49624562299.558517</v>
      </c>
      <c r="C4" s="62">
        <f>SUM(C2:C3)</f>
        <v>57031043482.973129</v>
      </c>
      <c r="D4" s="62">
        <f>SUM(D2:D3)</f>
        <v>53177570644.215271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26"/>
  <sheetViews>
    <sheetView workbookViewId="0">
      <selection activeCell="A16" sqref="A16"/>
    </sheetView>
  </sheetViews>
  <sheetFormatPr baseColWidth="10" defaultColWidth="11.5703125" defaultRowHeight="15" x14ac:dyDescent="0.25"/>
  <cols>
    <col min="1" max="1" width="81.140625" bestFit="1" customWidth="1"/>
    <col min="2" max="4" width="12" bestFit="1" customWidth="1"/>
  </cols>
  <sheetData>
    <row r="1" spans="1:4" x14ac:dyDescent="0.25">
      <c r="A1" t="s">
        <v>70</v>
      </c>
      <c r="B1" t="s">
        <v>0</v>
      </c>
      <c r="C1" t="s">
        <v>1</v>
      </c>
      <c r="D1" t="s">
        <v>2</v>
      </c>
    </row>
    <row r="2" spans="1:4" x14ac:dyDescent="0.25">
      <c r="A2" t="s">
        <v>33</v>
      </c>
      <c r="B2">
        <v>3849907234.346168</v>
      </c>
      <c r="C2">
        <v>4476908163.7083693</v>
      </c>
      <c r="D2">
        <v>4076120565.2389436</v>
      </c>
    </row>
    <row r="3" spans="1:4" x14ac:dyDescent="0.25">
      <c r="A3" t="s">
        <v>34</v>
      </c>
      <c r="B3">
        <v>3875405227.3441052</v>
      </c>
      <c r="C3">
        <v>4503062887.2635632</v>
      </c>
      <c r="D3">
        <v>4102189858.107954</v>
      </c>
    </row>
    <row r="4" spans="1:4" x14ac:dyDescent="0.25">
      <c r="A4" t="s">
        <v>35</v>
      </c>
      <c r="B4">
        <v>6005054314.4899988</v>
      </c>
      <c r="C4">
        <v>6560519725.0557737</v>
      </c>
      <c r="D4">
        <v>6216049317.3643789</v>
      </c>
    </row>
    <row r="5" spans="1:4" x14ac:dyDescent="0.25">
      <c r="A5" t="s">
        <v>36</v>
      </c>
      <c r="B5">
        <v>4185504817.0536547</v>
      </c>
      <c r="C5">
        <v>4604093050.2550955</v>
      </c>
      <c r="D5">
        <v>4291514043.5114727</v>
      </c>
    </row>
    <row r="6" spans="1:4" x14ac:dyDescent="0.25">
      <c r="A6" t="s">
        <v>37</v>
      </c>
      <c r="B6">
        <v>12018440216.531387</v>
      </c>
      <c r="C6">
        <v>13878874655.056185</v>
      </c>
      <c r="D6">
        <v>13145497124.654249</v>
      </c>
    </row>
    <row r="7" spans="1:4" x14ac:dyDescent="0.25">
      <c r="A7" t="s">
        <v>38</v>
      </c>
      <c r="B7">
        <v>217279.44</v>
      </c>
      <c r="C7">
        <v>262735.02</v>
      </c>
      <c r="D7">
        <v>262007.68839999993</v>
      </c>
    </row>
    <row r="8" spans="1:4" x14ac:dyDescent="0.25">
      <c r="A8" t="s">
        <v>39</v>
      </c>
      <c r="B8">
        <v>12833486918.626665</v>
      </c>
      <c r="C8">
        <v>14641361789.644382</v>
      </c>
      <c r="D8">
        <v>14044052389.404114</v>
      </c>
    </row>
    <row r="9" spans="1:4" x14ac:dyDescent="0.25">
      <c r="A9" t="s">
        <v>40</v>
      </c>
      <c r="B9">
        <v>212279.44</v>
      </c>
      <c r="C9">
        <v>257161.01999999996</v>
      </c>
      <c r="D9">
        <v>256434.40839999993</v>
      </c>
    </row>
    <row r="10" spans="1:4" x14ac:dyDescent="0.25">
      <c r="A10" t="s">
        <v>41</v>
      </c>
      <c r="B10">
        <v>522582004.3722924</v>
      </c>
      <c r="C10">
        <v>622024914.14638889</v>
      </c>
      <c r="D10">
        <v>594140732.09948397</v>
      </c>
    </row>
    <row r="11" spans="1:4" x14ac:dyDescent="0.25">
      <c r="A11" t="s">
        <v>42</v>
      </c>
      <c r="B11">
        <v>22374992.721119776</v>
      </c>
      <c r="C11">
        <v>21064699.981736585</v>
      </c>
      <c r="D11">
        <v>20482282.164382271</v>
      </c>
    </row>
    <row r="12" spans="1:4" x14ac:dyDescent="0.25">
      <c r="A12" t="s">
        <v>43</v>
      </c>
      <c r="B12">
        <v>61454308.357016183</v>
      </c>
      <c r="C12">
        <v>73706671.717893302</v>
      </c>
      <c r="D12">
        <v>73059693.956937581</v>
      </c>
    </row>
    <row r="13" spans="1:4" x14ac:dyDescent="0.25">
      <c r="A13" t="s">
        <v>44</v>
      </c>
      <c r="B13">
        <v>101500632.25425327</v>
      </c>
      <c r="C13">
        <v>118682732.35778369</v>
      </c>
      <c r="D13">
        <v>117092885.25498602</v>
      </c>
    </row>
    <row r="14" spans="1:4" x14ac:dyDescent="0.25">
      <c r="A14" t="s">
        <v>45</v>
      </c>
      <c r="B14">
        <v>1562083467.7549505</v>
      </c>
      <c r="C14">
        <v>1755600937.9659584</v>
      </c>
      <c r="D14">
        <v>1693559470.678252</v>
      </c>
    </row>
    <row r="15" spans="1:4" x14ac:dyDescent="0.25">
      <c r="A15" t="s">
        <v>46</v>
      </c>
      <c r="B15">
        <v>52626498.479792543</v>
      </c>
      <c r="C15">
        <v>58135313.499061935</v>
      </c>
      <c r="D15">
        <v>57548799.964497402</v>
      </c>
    </row>
    <row r="16" spans="1:4" x14ac:dyDescent="0.25">
      <c r="A16" t="s">
        <v>47</v>
      </c>
      <c r="B16">
        <v>101376322.51913552</v>
      </c>
      <c r="C16">
        <v>104741920.96099092</v>
      </c>
      <c r="D16">
        <v>102267731.83202493</v>
      </c>
    </row>
    <row r="17" spans="1:4" x14ac:dyDescent="0.25">
      <c r="A17" t="s">
        <v>48</v>
      </c>
      <c r="B17">
        <v>315877913.20888531</v>
      </c>
      <c r="C17">
        <v>365526389.67148912</v>
      </c>
      <c r="D17">
        <v>354020232.76304245</v>
      </c>
    </row>
    <row r="18" spans="1:4" x14ac:dyDescent="0.25">
      <c r="A18" t="s">
        <v>49</v>
      </c>
      <c r="B18">
        <v>112700.03953340568</v>
      </c>
      <c r="C18">
        <v>179412.88981686396</v>
      </c>
      <c r="D18">
        <v>178054.62221670945</v>
      </c>
    </row>
    <row r="19" spans="1:4" x14ac:dyDescent="0.25">
      <c r="A19" t="s">
        <v>50</v>
      </c>
      <c r="B19">
        <v>101877.43999999997</v>
      </c>
      <c r="C19">
        <v>156554.51999999996</v>
      </c>
      <c r="D19">
        <v>156175.52839999998</v>
      </c>
    </row>
    <row r="20" spans="1:4" x14ac:dyDescent="0.25">
      <c r="A20" t="s">
        <v>51</v>
      </c>
      <c r="B20">
        <v>85924730.433822632</v>
      </c>
      <c r="C20">
        <v>119222896.29342009</v>
      </c>
      <c r="D20">
        <v>105559987.00890295</v>
      </c>
    </row>
    <row r="21" spans="1:4" x14ac:dyDescent="0.25">
      <c r="A21" t="s">
        <v>52</v>
      </c>
      <c r="B21">
        <v>67035470.037922882</v>
      </c>
      <c r="C21">
        <v>73395645.84882997</v>
      </c>
      <c r="D21">
        <v>72776880.426148474</v>
      </c>
    </row>
    <row r="22" spans="1:4" x14ac:dyDescent="0.25">
      <c r="A22" t="s">
        <v>53</v>
      </c>
      <c r="B22">
        <v>67035470.037922889</v>
      </c>
      <c r="C22">
        <v>73395645.84882997</v>
      </c>
      <c r="D22">
        <v>72776880.426148474</v>
      </c>
    </row>
    <row r="23" spans="1:4" x14ac:dyDescent="0.25">
      <c r="A23" t="s">
        <v>54</v>
      </c>
      <c r="B23">
        <v>333000209.35701627</v>
      </c>
      <c r="C23">
        <v>361723921.71789336</v>
      </c>
      <c r="D23">
        <v>345421452.37693769</v>
      </c>
    </row>
    <row r="24" spans="1:4" x14ac:dyDescent="0.25">
      <c r="A24" t="s">
        <v>55</v>
      </c>
      <c r="B24">
        <v>101877.43999999997</v>
      </c>
      <c r="C24">
        <v>156554.51999999999</v>
      </c>
      <c r="D24">
        <v>156175.52839999998</v>
      </c>
    </row>
    <row r="25" spans="1:4" x14ac:dyDescent="0.25">
      <c r="A25" t="s">
        <v>56</v>
      </c>
      <c r="B25">
        <v>101500632.25425327</v>
      </c>
      <c r="C25">
        <v>118682732.35778368</v>
      </c>
      <c r="D25">
        <v>117092885.25498602</v>
      </c>
    </row>
    <row r="26" spans="1:4" x14ac:dyDescent="0.25">
      <c r="A26" t="s">
        <v>57</v>
      </c>
      <c r="B26">
        <v>805211746.42284</v>
      </c>
      <c r="C26">
        <v>921218564.03248</v>
      </c>
      <c r="D26">
        <v>879915690.08233416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2"/>
  <sheetViews>
    <sheetView workbookViewId="0">
      <selection activeCell="A21" sqref="A21"/>
    </sheetView>
  </sheetViews>
  <sheetFormatPr baseColWidth="10" defaultRowHeight="15" x14ac:dyDescent="0.25"/>
  <cols>
    <col min="1" max="3" width="12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>
        <v>240806216645</v>
      </c>
      <c r="B2">
        <v>262057841554</v>
      </c>
      <c r="C2">
        <v>238992496876.8299</v>
      </c>
    </row>
    <row r="9" spans="1:3" x14ac:dyDescent="0.25">
      <c r="A9" t="s">
        <v>0</v>
      </c>
      <c r="B9" t="s">
        <v>1</v>
      </c>
      <c r="C9" t="s">
        <v>2</v>
      </c>
    </row>
    <row r="10" spans="1:3" x14ac:dyDescent="0.25">
      <c r="A10">
        <v>28364451191</v>
      </c>
      <c r="B10">
        <v>28624372510</v>
      </c>
      <c r="C10">
        <v>26498184469.909996</v>
      </c>
    </row>
    <row r="15" spans="1:3" x14ac:dyDescent="0.25">
      <c r="A15" t="s">
        <v>0</v>
      </c>
      <c r="B15" t="s">
        <v>1</v>
      </c>
      <c r="C15" t="s">
        <v>2</v>
      </c>
    </row>
    <row r="16" spans="1:3" x14ac:dyDescent="0.25">
      <c r="A16">
        <v>2201962210</v>
      </c>
      <c r="B16">
        <v>1335299758</v>
      </c>
      <c r="C16">
        <v>0</v>
      </c>
    </row>
    <row r="21" spans="1:3" x14ac:dyDescent="0.25">
      <c r="A21" t="s">
        <v>0</v>
      </c>
      <c r="B21" t="s">
        <v>1</v>
      </c>
      <c r="C21" t="s">
        <v>2</v>
      </c>
    </row>
    <row r="22" spans="1:3" x14ac:dyDescent="0.25">
      <c r="A22">
        <v>14896366767</v>
      </c>
      <c r="B22">
        <v>15475841983</v>
      </c>
      <c r="C22">
        <v>14629432041.430002</v>
      </c>
    </row>
  </sheetData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17"/>
  <sheetViews>
    <sheetView zoomScale="90" zoomScaleNormal="90" workbookViewId="0">
      <selection activeCell="B28" sqref="B28"/>
    </sheetView>
  </sheetViews>
  <sheetFormatPr baseColWidth="10" defaultRowHeight="15" x14ac:dyDescent="0.25"/>
  <cols>
    <col min="1" max="1" width="7.5703125" bestFit="1" customWidth="1"/>
    <col min="2" max="2" width="81.140625" bestFit="1" customWidth="1"/>
    <col min="3" max="5" width="13.28515625" bestFit="1" customWidth="1"/>
    <col min="6" max="9" width="11.42578125" customWidth="1"/>
    <col min="11" max="11" width="11.42578125" style="34"/>
  </cols>
  <sheetData>
    <row r="1" spans="1:5" x14ac:dyDescent="0.25">
      <c r="A1" t="s">
        <v>135</v>
      </c>
      <c r="B1" t="s">
        <v>113</v>
      </c>
      <c r="C1" t="s">
        <v>0</v>
      </c>
      <c r="D1" t="s">
        <v>1</v>
      </c>
      <c r="E1" t="s">
        <v>2</v>
      </c>
    </row>
    <row r="2" spans="1:5" x14ac:dyDescent="0.25">
      <c r="A2" t="s">
        <v>136</v>
      </c>
      <c r="B2" t="s">
        <v>115</v>
      </c>
      <c r="C2">
        <v>8743048901.7137871</v>
      </c>
      <c r="D2">
        <v>10026388894.578169</v>
      </c>
      <c r="E2">
        <v>9691381431.0090675</v>
      </c>
    </row>
    <row r="3" spans="1:5" x14ac:dyDescent="0.25">
      <c r="A3" t="s">
        <v>140</v>
      </c>
      <c r="B3" t="s">
        <v>90</v>
      </c>
      <c r="C3">
        <v>2350995284.2606578</v>
      </c>
      <c r="D3">
        <v>2931037805.1209593</v>
      </c>
      <c r="E3">
        <v>2273318872.6132689</v>
      </c>
    </row>
    <row r="4" spans="1:5" x14ac:dyDescent="0.25">
      <c r="A4" t="s">
        <v>141</v>
      </c>
      <c r="B4" t="s">
        <v>124</v>
      </c>
      <c r="C4">
        <v>62888657.554213382</v>
      </c>
      <c r="D4">
        <v>76554254.837833539</v>
      </c>
      <c r="E4">
        <v>74652319.05009532</v>
      </c>
    </row>
    <row r="5" spans="1:5" x14ac:dyDescent="0.25">
      <c r="A5" t="s">
        <v>142</v>
      </c>
      <c r="B5" t="s">
        <v>129</v>
      </c>
      <c r="C5">
        <v>440982345</v>
      </c>
      <c r="D5">
        <v>428603011</v>
      </c>
      <c r="E5">
        <v>426951149.27000004</v>
      </c>
    </row>
    <row r="6" spans="1:5" x14ac:dyDescent="0.25">
      <c r="A6" t="s">
        <v>143</v>
      </c>
      <c r="B6" t="s">
        <v>116</v>
      </c>
      <c r="C6">
        <v>9996574028.666666</v>
      </c>
      <c r="D6">
        <v>10870746078.56127</v>
      </c>
      <c r="E6">
        <v>10258773953.946354</v>
      </c>
    </row>
    <row r="7" spans="1:5" x14ac:dyDescent="0.25">
      <c r="A7" t="s">
        <v>144</v>
      </c>
      <c r="B7" t="s">
        <v>120</v>
      </c>
      <c r="C7">
        <v>24795917721.017406</v>
      </c>
      <c r="D7">
        <v>28195244407.351646</v>
      </c>
      <c r="E7">
        <v>26965188703.187782</v>
      </c>
    </row>
    <row r="8" spans="1:5" x14ac:dyDescent="0.25">
      <c r="A8" t="s">
        <v>145</v>
      </c>
      <c r="B8" t="s">
        <v>125</v>
      </c>
      <c r="C8">
        <v>0</v>
      </c>
      <c r="D8">
        <v>0</v>
      </c>
      <c r="E8">
        <v>0</v>
      </c>
    </row>
    <row r="9" spans="1:5" x14ac:dyDescent="0.25">
      <c r="A9" t="s">
        <v>146</v>
      </c>
      <c r="B9" t="s">
        <v>127</v>
      </c>
      <c r="C9">
        <v>22273115.281119771</v>
      </c>
      <c r="D9">
        <v>20908145.461736586</v>
      </c>
      <c r="E9">
        <v>20326106.635982275</v>
      </c>
    </row>
    <row r="10" spans="1:5" x14ac:dyDescent="0.25">
      <c r="A10" t="s">
        <v>147</v>
      </c>
      <c r="B10" t="s">
        <v>131</v>
      </c>
      <c r="C10">
        <v>184302440.99096325</v>
      </c>
      <c r="D10">
        <v>625922922.8646282</v>
      </c>
      <c r="E10">
        <v>461577730.0906176</v>
      </c>
    </row>
    <row r="11" spans="1:5" x14ac:dyDescent="0.25">
      <c r="A11" t="s">
        <v>71</v>
      </c>
      <c r="B11" t="s">
        <v>132</v>
      </c>
      <c r="C11">
        <v>50400987.608183362</v>
      </c>
      <c r="D11">
        <v>50931841.607264437</v>
      </c>
      <c r="E11">
        <v>50779657.526075907</v>
      </c>
    </row>
    <row r="12" spans="1:5" x14ac:dyDescent="0.25">
      <c r="A12" t="s">
        <v>137</v>
      </c>
      <c r="B12" t="s">
        <v>118</v>
      </c>
      <c r="C12">
        <v>2889041.9999999995</v>
      </c>
      <c r="D12">
        <v>4508278</v>
      </c>
      <c r="E12">
        <v>4205139.07</v>
      </c>
    </row>
    <row r="13" spans="1:5" x14ac:dyDescent="0.25">
      <c r="A13" t="s">
        <v>72</v>
      </c>
      <c r="B13" t="s">
        <v>122</v>
      </c>
      <c r="C13">
        <v>3394121.1992301363</v>
      </c>
      <c r="D13">
        <v>4337879.83129209</v>
      </c>
      <c r="E13">
        <v>4213937.9213917069</v>
      </c>
    </row>
    <row r="14" spans="1:5" x14ac:dyDescent="0.25">
      <c r="A14" t="s">
        <v>138</v>
      </c>
      <c r="B14" t="s">
        <v>126</v>
      </c>
      <c r="C14">
        <v>35058088.5</v>
      </c>
      <c r="D14">
        <v>40010555.5</v>
      </c>
      <c r="E14">
        <v>39808785.454999998</v>
      </c>
    </row>
    <row r="15" spans="1:5" x14ac:dyDescent="0.25">
      <c r="A15" t="s">
        <v>139</v>
      </c>
      <c r="B15" t="s">
        <v>128</v>
      </c>
      <c r="C15">
        <v>150726289.60626444</v>
      </c>
      <c r="D15">
        <v>163993626.16252625</v>
      </c>
      <c r="E15">
        <v>162560849.24186638</v>
      </c>
    </row>
    <row r="16" spans="1:5" x14ac:dyDescent="0.25">
      <c r="A16" t="s">
        <v>73</v>
      </c>
      <c r="B16" t="s">
        <v>130</v>
      </c>
      <c r="C16">
        <v>3238310.5</v>
      </c>
      <c r="D16">
        <v>3331559.5</v>
      </c>
      <c r="E16">
        <v>3226182.2750000004</v>
      </c>
    </row>
    <row r="17" spans="1:5" x14ac:dyDescent="0.25">
      <c r="A17" t="s">
        <v>74</v>
      </c>
      <c r="B17" t="s">
        <v>133</v>
      </c>
      <c r="C17">
        <v>0</v>
      </c>
      <c r="D17">
        <v>0</v>
      </c>
      <c r="E17">
        <v>0</v>
      </c>
    </row>
    <row r="18" spans="1:5" x14ac:dyDescent="0.25">
      <c r="A18" t="s">
        <v>75</v>
      </c>
      <c r="B18" t="s">
        <v>134</v>
      </c>
      <c r="C18">
        <v>373079404.0072791</v>
      </c>
      <c r="D18">
        <v>405368405.98988646</v>
      </c>
      <c r="E18">
        <v>389279179.71295059</v>
      </c>
    </row>
    <row r="19" spans="1:5" x14ac:dyDescent="0.25">
      <c r="A19" t="s">
        <v>76</v>
      </c>
      <c r="B19" t="s">
        <v>117</v>
      </c>
      <c r="C19">
        <v>848978.66666666651</v>
      </c>
      <c r="D19">
        <v>1304620.9999999998</v>
      </c>
      <c r="E19">
        <v>1301462.7366666668</v>
      </c>
    </row>
    <row r="20" spans="1:5" x14ac:dyDescent="0.25">
      <c r="A20" t="s">
        <v>77</v>
      </c>
      <c r="B20" t="s">
        <v>121</v>
      </c>
      <c r="C20">
        <v>172489785.79917139</v>
      </c>
      <c r="D20">
        <v>176396317.31735468</v>
      </c>
      <c r="E20">
        <v>162343956.55946481</v>
      </c>
    </row>
    <row r="21" spans="1:5" x14ac:dyDescent="0.25">
      <c r="A21" t="s">
        <v>78</v>
      </c>
      <c r="B21" t="s">
        <v>123</v>
      </c>
      <c r="C21">
        <v>848978.66666666651</v>
      </c>
      <c r="D21">
        <v>1304620.9999999998</v>
      </c>
      <c r="E21">
        <v>1301462.7366666663</v>
      </c>
    </row>
    <row r="22" spans="1:5" x14ac:dyDescent="0.25">
      <c r="A22" t="s">
        <v>79</v>
      </c>
      <c r="B22" t="s">
        <v>114</v>
      </c>
      <c r="C22">
        <v>0</v>
      </c>
      <c r="D22">
        <v>0</v>
      </c>
      <c r="E22">
        <v>0</v>
      </c>
    </row>
    <row r="23" spans="1:5" x14ac:dyDescent="0.25">
      <c r="A23" t="s">
        <v>80</v>
      </c>
      <c r="B23" t="s">
        <v>119</v>
      </c>
      <c r="C23">
        <v>0</v>
      </c>
      <c r="D23">
        <v>0</v>
      </c>
      <c r="E23">
        <v>0</v>
      </c>
    </row>
    <row r="43" spans="12:19" x14ac:dyDescent="0.25">
      <c r="L43" t="s">
        <v>17</v>
      </c>
      <c r="M43" t="s">
        <v>6</v>
      </c>
      <c r="N43" t="s">
        <v>11</v>
      </c>
      <c r="O43" t="s">
        <v>7</v>
      </c>
      <c r="P43" t="s">
        <v>11</v>
      </c>
      <c r="Q43" t="s">
        <v>8</v>
      </c>
      <c r="R43" t="s">
        <v>11</v>
      </c>
      <c r="S43" t="s">
        <v>9</v>
      </c>
    </row>
    <row r="44" spans="12:19" x14ac:dyDescent="0.25">
      <c r="L44" t="s">
        <v>148</v>
      </c>
      <c r="M44">
        <v>1510203871.283</v>
      </c>
      <c r="N44">
        <v>6.4122205891960521E-2</v>
      </c>
      <c r="O44">
        <v>2007642383.418</v>
      </c>
      <c r="P44">
        <v>6.9594647844233179E-2</v>
      </c>
      <c r="Q44">
        <v>1895147812.9159999</v>
      </c>
      <c r="R44">
        <v>7.38579085250263E-2</v>
      </c>
      <c r="S44">
        <v>0.94396682824035683</v>
      </c>
    </row>
    <row r="45" spans="12:19" x14ac:dyDescent="0.25">
      <c r="L45" t="s">
        <v>149</v>
      </c>
      <c r="M45">
        <v>1030167052.54</v>
      </c>
      <c r="N45">
        <v>4.3740176476945024E-2</v>
      </c>
      <c r="O45">
        <v>1875329641.5639999</v>
      </c>
      <c r="P45">
        <v>6.5008044796454778E-2</v>
      </c>
      <c r="Q45">
        <v>1723437131.2650001</v>
      </c>
      <c r="R45">
        <v>6.7165980997412611E-2</v>
      </c>
      <c r="S45">
        <v>0.91900490082782271</v>
      </c>
    </row>
    <row r="46" spans="12:19" x14ac:dyDescent="0.25">
      <c r="L46" t="s">
        <v>150</v>
      </c>
      <c r="M46">
        <v>137938462.68560001</v>
      </c>
      <c r="N46">
        <v>5.8567711770148752E-3</v>
      </c>
      <c r="O46">
        <v>165924136.02559999</v>
      </c>
      <c r="P46">
        <v>5.7517374164520454E-3</v>
      </c>
      <c r="Q46">
        <v>164013674.68200001</v>
      </c>
      <c r="R46">
        <v>6.3919589274029388E-3</v>
      </c>
      <c r="S46">
        <v>0.98848593466049317</v>
      </c>
    </row>
    <row r="47" spans="12:19" x14ac:dyDescent="0.25">
      <c r="L47" t="s">
        <v>151</v>
      </c>
      <c r="M47">
        <v>86710330.058970004</v>
      </c>
      <c r="N47">
        <v>3.6816602994651027E-3</v>
      </c>
      <c r="O47">
        <v>123440304.07889999</v>
      </c>
      <c r="P47">
        <v>4.2790412092866565E-3</v>
      </c>
      <c r="Q47">
        <v>117846699.0324</v>
      </c>
      <c r="R47">
        <v>4.5927344863506405E-3</v>
      </c>
      <c r="S47">
        <v>0.95468574799585149</v>
      </c>
    </row>
    <row r="48" spans="12:19" x14ac:dyDescent="0.25">
      <c r="L48" t="s">
        <v>152</v>
      </c>
      <c r="M48">
        <v>108936212.9165</v>
      </c>
      <c r="N48">
        <v>4.6253558254938983E-3</v>
      </c>
      <c r="O48">
        <v>118413091.2502</v>
      </c>
      <c r="P48">
        <v>4.1047735661341248E-3</v>
      </c>
      <c r="Q48">
        <v>116708637.37469999</v>
      </c>
      <c r="R48">
        <v>4.5483818225439511E-3</v>
      </c>
      <c r="S48">
        <v>0.98560586623062985</v>
      </c>
    </row>
    <row r="49" spans="12:19" x14ac:dyDescent="0.25">
      <c r="L49" t="s">
        <v>153</v>
      </c>
      <c r="M49">
        <v>50753284.33309</v>
      </c>
      <c r="N49">
        <v>2.1549491493057897E-3</v>
      </c>
      <c r="O49">
        <v>68395586.355269998</v>
      </c>
      <c r="P49">
        <v>2.3709236195696556E-3</v>
      </c>
      <c r="Q49">
        <v>67813724.298720002</v>
      </c>
      <c r="R49">
        <v>2.6428439047662899E-3</v>
      </c>
      <c r="S49">
        <v>0.9914926958367225</v>
      </c>
    </row>
    <row r="60" spans="12:19" x14ac:dyDescent="0.25">
      <c r="L60" t="s">
        <v>154</v>
      </c>
      <c r="M60">
        <v>152242052.23679999</v>
      </c>
      <c r="N60">
        <v>6.4640916399249246E-3</v>
      </c>
      <c r="O60">
        <v>177077408.78929999</v>
      </c>
      <c r="P60">
        <v>6.1383640869743569E-3</v>
      </c>
      <c r="Q60">
        <v>110059087.40109999</v>
      </c>
      <c r="R60">
        <v>4.2892348312984149E-3</v>
      </c>
      <c r="S60">
        <v>0.62153093471147736</v>
      </c>
    </row>
    <row r="61" spans="12:19" x14ac:dyDescent="0.25">
      <c r="L61" t="s">
        <v>155</v>
      </c>
      <c r="M61">
        <v>24166943.93798</v>
      </c>
      <c r="N61">
        <v>1.0261116293220195E-3</v>
      </c>
      <c r="O61">
        <v>41905154.477949999</v>
      </c>
      <c r="P61">
        <v>1.4526364320850856E-3</v>
      </c>
      <c r="Q61">
        <v>38577163.613080002</v>
      </c>
      <c r="R61">
        <v>1.5034334535129607E-3</v>
      </c>
      <c r="S61">
        <v>0.92058278017752815</v>
      </c>
    </row>
    <row r="62" spans="12:19" x14ac:dyDescent="0.25">
      <c r="L62" t="s">
        <v>156</v>
      </c>
      <c r="M62">
        <v>7578790.7761230003</v>
      </c>
      <c r="N62">
        <v>3.2179018462308236E-4</v>
      </c>
      <c r="O62">
        <v>10115026.53864</v>
      </c>
      <c r="P62">
        <v>3.506360075409694E-4</v>
      </c>
      <c r="Q62">
        <v>9514380.569263</v>
      </c>
      <c r="R62">
        <v>3.7079548358588178E-4</v>
      </c>
      <c r="S62">
        <v>0.9406184484951674</v>
      </c>
    </row>
    <row r="63" spans="12:19" x14ac:dyDescent="0.25">
      <c r="L63" t="s">
        <v>157</v>
      </c>
      <c r="M63">
        <v>1041456244.1339999</v>
      </c>
      <c r="N63">
        <v>4.4219507699377443E-2</v>
      </c>
      <c r="O63">
        <v>1003434049.057</v>
      </c>
      <c r="P63">
        <v>3.4783903675187175E-2</v>
      </c>
      <c r="Q63">
        <v>974038426.53050005</v>
      </c>
      <c r="R63">
        <v>3.7960332442807138E-2</v>
      </c>
      <c r="S63">
        <v>0.97070497801611855</v>
      </c>
    </row>
    <row r="64" spans="12:19" x14ac:dyDescent="0.25">
      <c r="L64" t="s">
        <v>158</v>
      </c>
      <c r="M64">
        <v>7408890.2125779996</v>
      </c>
      <c r="N64">
        <v>3.1457632487609516E-4</v>
      </c>
      <c r="O64">
        <v>11838639.4693</v>
      </c>
      <c r="P64">
        <v>4.1038481336406026E-4</v>
      </c>
      <c r="Q64">
        <v>10705905.22146</v>
      </c>
      <c r="R64">
        <v>4.172317130807578E-4</v>
      </c>
      <c r="S64">
        <v>0.90431888302896535</v>
      </c>
    </row>
    <row r="66" spans="12:19" x14ac:dyDescent="0.25">
      <c r="L66" t="s">
        <v>159</v>
      </c>
      <c r="M66">
        <v>16288020.69939</v>
      </c>
      <c r="N66">
        <v>6.9157802911172896E-4</v>
      </c>
      <c r="O66">
        <v>14577150.05266</v>
      </c>
      <c r="P66">
        <v>5.0531490711022513E-4</v>
      </c>
      <c r="Q66">
        <v>14486214.19431</v>
      </c>
      <c r="R66">
        <v>5.6455832919493157E-4</v>
      </c>
      <c r="S66">
        <v>0.99376175329049277</v>
      </c>
    </row>
    <row r="69" spans="12:19" x14ac:dyDescent="0.25">
      <c r="L69" t="s">
        <v>160</v>
      </c>
      <c r="M69">
        <v>122262424.98360001</v>
      </c>
      <c r="N69">
        <v>5.19117752028307E-3</v>
      </c>
      <c r="O69">
        <v>160656289.47139999</v>
      </c>
      <c r="P69">
        <v>5.5691282382114224E-3</v>
      </c>
      <c r="Q69">
        <v>122224011.7318</v>
      </c>
      <c r="R69">
        <v>4.7633275972068711E-3</v>
      </c>
      <c r="S69">
        <v>0.76077950097035141</v>
      </c>
    </row>
    <row r="70" spans="12:19" x14ac:dyDescent="0.25">
      <c r="L70" t="s">
        <v>161</v>
      </c>
      <c r="M70">
        <v>6093526.6519320002</v>
      </c>
      <c r="N70">
        <v>2.5872690304480937E-4</v>
      </c>
      <c r="O70">
        <v>12519974.16884</v>
      </c>
      <c r="P70">
        <v>4.3400318726878682E-4</v>
      </c>
      <c r="Q70">
        <v>12380882.14727</v>
      </c>
      <c r="R70">
        <v>4.8250909763349932E-4</v>
      </c>
      <c r="S70">
        <v>0.98889039069136608</v>
      </c>
    </row>
    <row r="71" spans="12:19" x14ac:dyDescent="0.25">
      <c r="L71" t="s">
        <v>162</v>
      </c>
      <c r="M71">
        <v>497466602.10149997</v>
      </c>
      <c r="N71">
        <v>2.112208589243434E-2</v>
      </c>
      <c r="O71">
        <v>455642871.94770002</v>
      </c>
      <c r="P71">
        <v>1.57947976581111E-2</v>
      </c>
      <c r="Q71">
        <v>380297464.16140002</v>
      </c>
      <c r="R71">
        <v>1.4820994504441388E-2</v>
      </c>
      <c r="S71">
        <v>0.83463933614449615</v>
      </c>
    </row>
    <row r="72" spans="12:19" x14ac:dyDescent="0.25">
      <c r="L72" t="s">
        <v>163</v>
      </c>
      <c r="M72">
        <v>3212481.512939</v>
      </c>
      <c r="N72">
        <v>1.3639973046936405E-4</v>
      </c>
      <c r="O72">
        <v>26857163.900819998</v>
      </c>
      <c r="P72">
        <v>9.3099990277663986E-4</v>
      </c>
      <c r="Q72">
        <v>21327119.167610001</v>
      </c>
      <c r="R72">
        <v>8.3116282848671519E-4</v>
      </c>
      <c r="S72">
        <v>0.79409424041824628</v>
      </c>
    </row>
    <row r="73" spans="12:19" x14ac:dyDescent="0.25">
      <c r="L73" t="s">
        <v>164</v>
      </c>
      <c r="M73">
        <v>39107</v>
      </c>
      <c r="N73">
        <v>1.6604560175617447E-6</v>
      </c>
      <c r="O73">
        <v>25937861.58478</v>
      </c>
      <c r="P73">
        <v>8.9913241408661306E-4</v>
      </c>
      <c r="Q73">
        <v>21450817.866349999</v>
      </c>
      <c r="R73">
        <v>8.3598362774782724E-4</v>
      </c>
      <c r="S73">
        <v>0.82700795500185176</v>
      </c>
    </row>
    <row r="75" spans="12:19" x14ac:dyDescent="0.25">
      <c r="L75" t="s">
        <v>165</v>
      </c>
      <c r="M75">
        <v>55692928.770060003</v>
      </c>
      <c r="N75">
        <v>2.3646830161322459E-3</v>
      </c>
      <c r="O75">
        <v>72394561.046619996</v>
      </c>
      <c r="P75">
        <v>2.5095475287285605E-3</v>
      </c>
      <c r="Q75">
        <v>68657736.465770006</v>
      </c>
      <c r="R75">
        <v>2.6757368395564649E-3</v>
      </c>
      <c r="S75">
        <v>0.94838252312292382</v>
      </c>
    </row>
    <row r="76" spans="12:19" x14ac:dyDescent="0.25">
      <c r="L76" t="s">
        <v>166</v>
      </c>
      <c r="M76">
        <v>22380740.63572</v>
      </c>
      <c r="N76">
        <v>9.5027067957322063E-4</v>
      </c>
      <c r="O76">
        <v>24120627.786800001</v>
      </c>
      <c r="P76">
        <v>8.3613825373931932E-4</v>
      </c>
      <c r="Q76">
        <v>23691994.302930001</v>
      </c>
      <c r="R76">
        <v>9.2332700176501103E-4</v>
      </c>
      <c r="S76">
        <v>0.98222958839800312</v>
      </c>
    </row>
    <row r="77" spans="12:19" x14ac:dyDescent="0.25">
      <c r="L77" t="s">
        <v>167</v>
      </c>
      <c r="M77">
        <v>274586969.15450001</v>
      </c>
      <c r="N77">
        <v>1.1658771710349316E-2</v>
      </c>
      <c r="O77">
        <v>598009411.39649999</v>
      </c>
      <c r="P77">
        <v>2.0729914220490669E-2</v>
      </c>
      <c r="Q77">
        <v>345521835.68489999</v>
      </c>
      <c r="R77">
        <v>1.3465714895424695E-2</v>
      </c>
      <c r="S77">
        <v>0.57778661857180635</v>
      </c>
    </row>
    <row r="78" spans="12:19" x14ac:dyDescent="0.25">
      <c r="L78" t="s">
        <v>168</v>
      </c>
      <c r="M78">
        <v>347623752.47030002</v>
      </c>
      <c r="N78">
        <v>1.4759862726281844E-2</v>
      </c>
      <c r="O78">
        <v>1222791761.2780001</v>
      </c>
      <c r="P78">
        <v>4.2387908681271305E-2</v>
      </c>
      <c r="Q78">
        <v>782785808.06330001</v>
      </c>
      <c r="R78">
        <v>3.0506814409199112E-2</v>
      </c>
      <c r="S78">
        <v>0.64016280846149298</v>
      </c>
    </row>
    <row r="82" spans="12:19" x14ac:dyDescent="0.25">
      <c r="L82" t="s">
        <v>169</v>
      </c>
      <c r="M82">
        <v>14641288001.23</v>
      </c>
      <c r="N82">
        <v>0.6216589041986581</v>
      </c>
      <c r="O82">
        <v>15913988160.709999</v>
      </c>
      <c r="P82">
        <v>0.55165621675925536</v>
      </c>
      <c r="Q82">
        <v>14820093867.15</v>
      </c>
      <c r="R82">
        <v>0.5775703244424365</v>
      </c>
      <c r="S82">
        <v>0.93126208952067013</v>
      </c>
    </row>
    <row r="83" spans="12:19" x14ac:dyDescent="0.25">
      <c r="L83" t="s">
        <v>170</v>
      </c>
      <c r="M83">
        <v>520658580.96359998</v>
      </c>
      <c r="N83">
        <v>2.2106801182810453E-2</v>
      </c>
      <c r="O83">
        <v>1184005115.3099999</v>
      </c>
      <c r="P83">
        <v>4.1043374918935456E-2</v>
      </c>
      <c r="Q83">
        <v>707904138.12020004</v>
      </c>
      <c r="R83">
        <v>2.7588517751193878E-2</v>
      </c>
      <c r="S83">
        <v>0.59788942544800949</v>
      </c>
    </row>
    <row r="86" spans="12:19" x14ac:dyDescent="0.25">
      <c r="L86" t="s">
        <v>171</v>
      </c>
      <c r="M86">
        <v>369897771.44870001</v>
      </c>
      <c r="N86">
        <v>1.5705602078519777E-2</v>
      </c>
      <c r="O86">
        <v>331966140.42690003</v>
      </c>
      <c r="P86">
        <v>1.1507560723980395E-2</v>
      </c>
      <c r="Q86">
        <v>319503091.82270002</v>
      </c>
      <c r="R86">
        <v>1.245170955451484E-2</v>
      </c>
      <c r="S86">
        <v>0.96245686807644648</v>
      </c>
    </row>
    <row r="88" spans="12:19" x14ac:dyDescent="0.25">
      <c r="L88" t="s">
        <v>172</v>
      </c>
      <c r="M88">
        <v>53540913.906779997</v>
      </c>
      <c r="N88">
        <v>2.2733099619574029E-3</v>
      </c>
      <c r="O88">
        <v>152302971.7089</v>
      </c>
      <c r="P88">
        <v>5.2795616237517173E-3</v>
      </c>
      <c r="Q88">
        <v>108383980.9324</v>
      </c>
      <c r="R88">
        <v>4.2239523981859491E-3</v>
      </c>
      <c r="S88">
        <v>0.71163405228597032</v>
      </c>
    </row>
    <row r="90" spans="12:19" x14ac:dyDescent="0.25">
      <c r="L90" t="s">
        <v>173</v>
      </c>
      <c r="M90">
        <v>81329131.662670001</v>
      </c>
      <c r="N90">
        <v>3.4531783586660143E-3</v>
      </c>
      <c r="O90">
        <v>93700816.27719</v>
      </c>
      <c r="P90">
        <v>3.2481259438377342E-3</v>
      </c>
      <c r="Q90">
        <v>89062040.567340001</v>
      </c>
      <c r="R90">
        <v>3.470935618026296E-3</v>
      </c>
      <c r="S90">
        <v>0.95049375347886655</v>
      </c>
    </row>
    <row r="91" spans="12:19" x14ac:dyDescent="0.25">
      <c r="L91" t="s">
        <v>174</v>
      </c>
      <c r="M91">
        <v>162109559.1816</v>
      </c>
      <c r="N91">
        <v>6.8830591210619456E-3</v>
      </c>
      <c r="O91">
        <v>152480196.79069999</v>
      </c>
      <c r="P91">
        <v>5.2857051069033515E-3</v>
      </c>
      <c r="Q91">
        <v>146450904.1577</v>
      </c>
      <c r="R91">
        <v>5.7075007073161908E-3</v>
      </c>
      <c r="S91">
        <v>0.96045852012326549</v>
      </c>
    </row>
    <row r="92" spans="12:19" x14ac:dyDescent="0.25">
      <c r="L92" t="s">
        <v>175</v>
      </c>
      <c r="M92">
        <v>109565244.4955</v>
      </c>
      <c r="N92">
        <v>4.6520640687901602E-3</v>
      </c>
      <c r="O92">
        <v>131082791.7441</v>
      </c>
      <c r="P92">
        <v>4.543966995924003E-3</v>
      </c>
      <c r="Q92">
        <v>127335758.51549999</v>
      </c>
      <c r="R92">
        <v>4.9625431537880212E-3</v>
      </c>
      <c r="S92">
        <v>0.97141475872809468</v>
      </c>
    </row>
    <row r="96" spans="12:19" x14ac:dyDescent="0.25">
      <c r="L96" t="s">
        <v>176</v>
      </c>
      <c r="M96">
        <v>73987908.996590003</v>
      </c>
      <c r="N96">
        <v>3.1414751507453558E-3</v>
      </c>
      <c r="O96">
        <v>71757258.583440006</v>
      </c>
      <c r="P96">
        <v>2.4874555262576008E-3</v>
      </c>
      <c r="Q96">
        <v>71115881.953820005</v>
      </c>
      <c r="R96">
        <v>2.7715359552561805E-3</v>
      </c>
      <c r="S96">
        <v>0.99106185712384476</v>
      </c>
    </row>
    <row r="99" spans="12:19" x14ac:dyDescent="0.25">
      <c r="L99" t="s">
        <v>177</v>
      </c>
      <c r="M99">
        <v>1479669040.319</v>
      </c>
      <c r="N99">
        <v>6.2825718208952247E-2</v>
      </c>
      <c r="O99">
        <v>1404995310.3640001</v>
      </c>
      <c r="P99">
        <v>4.8703969718507094E-2</v>
      </c>
      <c r="Q99">
        <v>1380222390.8959999</v>
      </c>
      <c r="R99">
        <v>5.3790178473803428E-2</v>
      </c>
      <c r="S99">
        <v>0.98236796999586984</v>
      </c>
    </row>
    <row r="101" spans="12:19" x14ac:dyDescent="0.25">
      <c r="L101" t="s">
        <v>178</v>
      </c>
      <c r="M101">
        <v>122680305.50740001</v>
      </c>
      <c r="N101">
        <v>5.2089204366501029E-3</v>
      </c>
      <c r="O101">
        <v>132988766.30779999</v>
      </c>
      <c r="P101">
        <v>4.6100373427429113E-3</v>
      </c>
      <c r="Q101">
        <v>129141779.7069</v>
      </c>
      <c r="R101">
        <v>5.0329276098392038E-3</v>
      </c>
      <c r="S101">
        <v>0.97107284541615935</v>
      </c>
    </row>
    <row r="105" spans="12:19" x14ac:dyDescent="0.25">
      <c r="L105" t="s">
        <v>179</v>
      </c>
      <c r="M105">
        <v>34530293.332050003</v>
      </c>
      <c r="N105">
        <v>1.4661322359519936E-3</v>
      </c>
      <c r="O105">
        <v>37672684.898010001</v>
      </c>
      <c r="P105">
        <v>1.3059184546403816E-3</v>
      </c>
      <c r="Q105">
        <v>37525178.479209997</v>
      </c>
      <c r="R105">
        <v>1.4624353734384002E-3</v>
      </c>
      <c r="S105">
        <v>0.99608452598482577</v>
      </c>
    </row>
    <row r="109" spans="12:19" x14ac:dyDescent="0.25">
      <c r="L109" t="s">
        <v>180</v>
      </c>
      <c r="M109">
        <v>730541.11882590002</v>
      </c>
      <c r="N109">
        <v>3.1018267748248533E-5</v>
      </c>
      <c r="O109">
        <v>846742.78543509997</v>
      </c>
      <c r="P109">
        <v>2.9352222514188495E-5</v>
      </c>
      <c r="Q109">
        <v>830242.57096110005</v>
      </c>
      <c r="R109">
        <v>3.2356304580420353E-5</v>
      </c>
      <c r="S109">
        <v>0.98051330964039896</v>
      </c>
    </row>
    <row r="111" spans="12:19" x14ac:dyDescent="0.25">
      <c r="L111" t="s">
        <v>181</v>
      </c>
      <c r="M111">
        <v>14574072.66096</v>
      </c>
      <c r="N111">
        <v>6.1880498760511263E-4</v>
      </c>
      <c r="O111">
        <v>16457019.232009999</v>
      </c>
      <c r="P111">
        <v>5.7048031436136891E-4</v>
      </c>
      <c r="Q111">
        <v>15802285.479830001</v>
      </c>
      <c r="R111">
        <v>6.1584840375053474E-4</v>
      </c>
      <c r="S111">
        <v>0.96021553217204136</v>
      </c>
    </row>
    <row r="113" spans="12:19" x14ac:dyDescent="0.25">
      <c r="L113" t="s">
        <v>182</v>
      </c>
      <c r="M113">
        <v>9999506.7954309992</v>
      </c>
      <c r="N113">
        <v>4.2457210297703636E-4</v>
      </c>
      <c r="O113">
        <v>12316595.13931</v>
      </c>
      <c r="P113">
        <v>4.2695308110648068E-4</v>
      </c>
      <c r="Q113">
        <v>11899503.30345</v>
      </c>
      <c r="R113">
        <v>4.6374874850905009E-4</v>
      </c>
      <c r="S113">
        <v>0.96613578418853774</v>
      </c>
    </row>
    <row r="114" spans="12:19" x14ac:dyDescent="0.25">
      <c r="L114" t="s">
        <v>183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</row>
    <row r="115" spans="12:19" x14ac:dyDescent="0.25">
      <c r="L115" t="s">
        <v>184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</row>
    <row r="116" spans="12:19" x14ac:dyDescent="0.25">
      <c r="L116" t="s">
        <v>185</v>
      </c>
      <c r="M116">
        <v>374194228.98409998</v>
      </c>
      <c r="N116">
        <v>1.5888026676899949E-2</v>
      </c>
      <c r="O116">
        <v>994071229.17449999</v>
      </c>
      <c r="P116">
        <v>3.4459342808205368E-2</v>
      </c>
      <c r="Q116">
        <v>673417989.60300004</v>
      </c>
      <c r="R116">
        <v>2.6244519786916502E-2</v>
      </c>
      <c r="S116">
        <v>0.67743434256941737</v>
      </c>
    </row>
    <row r="117" spans="12:19" x14ac:dyDescent="0.25">
      <c r="L117" t="s">
        <v>186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6"/>
  <sheetViews>
    <sheetView workbookViewId="0">
      <selection sqref="A1:D2"/>
    </sheetView>
  </sheetViews>
  <sheetFormatPr baseColWidth="10" defaultRowHeight="15" x14ac:dyDescent="0.25"/>
  <cols>
    <col min="1" max="1" width="38.5703125" bestFit="1" customWidth="1"/>
    <col min="2" max="4" width="12" bestFit="1" customWidth="1"/>
  </cols>
  <sheetData>
    <row r="1" spans="1:4" x14ac:dyDescent="0.25">
      <c r="A1" t="s">
        <v>69</v>
      </c>
      <c r="B1" t="s">
        <v>0</v>
      </c>
      <c r="C1" t="s">
        <v>1</v>
      </c>
      <c r="D1" t="s">
        <v>2</v>
      </c>
    </row>
    <row r="2" spans="1:4" x14ac:dyDescent="0.25">
      <c r="A2" t="s">
        <v>198</v>
      </c>
      <c r="B2">
        <v>834885386.86434388</v>
      </c>
      <c r="C2">
        <v>909899235.51832485</v>
      </c>
      <c r="D2">
        <v>902307393.15867472</v>
      </c>
    </row>
    <row r="3" spans="1:4" x14ac:dyDescent="0.25">
      <c r="A3" t="s">
        <v>199</v>
      </c>
      <c r="B3">
        <v>1435300042.8234403</v>
      </c>
      <c r="C3">
        <v>1523931235.384275</v>
      </c>
      <c r="D3">
        <v>1440358179.7279291</v>
      </c>
    </row>
    <row r="4" spans="1:4" x14ac:dyDescent="0.25">
      <c r="A4" t="s">
        <v>200</v>
      </c>
      <c r="B4">
        <v>824272225.85844541</v>
      </c>
      <c r="C4">
        <v>932408677.86698961</v>
      </c>
      <c r="D4">
        <v>917953579.62221265</v>
      </c>
    </row>
    <row r="5" spans="1:4" x14ac:dyDescent="0.25">
      <c r="A5" t="s">
        <v>201</v>
      </c>
      <c r="B5">
        <v>1120923370.3754983</v>
      </c>
      <c r="C5">
        <v>1313331090.6807907</v>
      </c>
      <c r="D5">
        <v>1289841064.3310668</v>
      </c>
    </row>
    <row r="6" spans="1:4" x14ac:dyDescent="0.25">
      <c r="A6" t="s">
        <v>202</v>
      </c>
      <c r="B6">
        <v>1162314370.0250411</v>
      </c>
      <c r="C6">
        <v>1355910575.0851269</v>
      </c>
      <c r="D6">
        <v>1334318311.8377256</v>
      </c>
    </row>
    <row r="7" spans="1:4" x14ac:dyDescent="0.25">
      <c r="A7" t="s">
        <v>203</v>
      </c>
      <c r="B7">
        <v>2222353711.2192388</v>
      </c>
      <c r="C7">
        <v>2541248593.2492385</v>
      </c>
      <c r="D7">
        <v>2450048913.9490805</v>
      </c>
    </row>
    <row r="8" spans="1:4" x14ac:dyDescent="0.25">
      <c r="A8" t="s">
        <v>204</v>
      </c>
      <c r="B8">
        <v>1520858991.1260591</v>
      </c>
      <c r="C8">
        <v>1755012203.3158405</v>
      </c>
      <c r="D8">
        <v>1711419265.6414545</v>
      </c>
    </row>
    <row r="9" spans="1:4" x14ac:dyDescent="0.25">
      <c r="A9" t="s">
        <v>205</v>
      </c>
      <c r="B9">
        <v>818284366.12376225</v>
      </c>
      <c r="C9">
        <v>995520063.31038404</v>
      </c>
      <c r="D9">
        <v>970898538.82205093</v>
      </c>
    </row>
    <row r="10" spans="1:4" x14ac:dyDescent="0.25">
      <c r="A10" t="s">
        <v>206</v>
      </c>
      <c r="B10">
        <v>1106414349.2108512</v>
      </c>
      <c r="C10">
        <v>1254672487.4802661</v>
      </c>
      <c r="D10">
        <v>1218916575.6927342</v>
      </c>
    </row>
    <row r="11" spans="1:4" x14ac:dyDescent="0.25">
      <c r="A11" t="s">
        <v>207</v>
      </c>
      <c r="B11">
        <v>801747647.75031281</v>
      </c>
      <c r="C11">
        <v>849541748.81058526</v>
      </c>
      <c r="D11">
        <v>843394085.46092618</v>
      </c>
    </row>
    <row r="12" spans="1:4" x14ac:dyDescent="0.25">
      <c r="A12" t="s">
        <v>208</v>
      </c>
      <c r="B12">
        <v>1644043386.9151609</v>
      </c>
      <c r="C12">
        <v>1907197821.3378096</v>
      </c>
      <c r="D12">
        <v>1896143785.0979648</v>
      </c>
    </row>
    <row r="13" spans="1:4" x14ac:dyDescent="0.25">
      <c r="A13" t="s">
        <v>209</v>
      </c>
      <c r="B13">
        <v>1840940727.1912096</v>
      </c>
      <c r="C13">
        <v>1979980343.0422709</v>
      </c>
      <c r="D13">
        <v>1941744519.6458476</v>
      </c>
    </row>
    <row r="14" spans="1:4" x14ac:dyDescent="0.25">
      <c r="A14" t="s">
        <v>210</v>
      </c>
      <c r="B14">
        <v>1104899590.0966635</v>
      </c>
      <c r="C14">
        <v>1087206898.5166678</v>
      </c>
      <c r="D14">
        <v>1038654953.2969763</v>
      </c>
    </row>
    <row r="15" spans="1:4" x14ac:dyDescent="0.25">
      <c r="A15" t="s">
        <v>211</v>
      </c>
      <c r="B15">
        <v>1072742043.1437716</v>
      </c>
      <c r="C15">
        <v>1194062282.8639154</v>
      </c>
      <c r="D15">
        <v>1139205268.5898428</v>
      </c>
    </row>
    <row r="16" spans="1:4" x14ac:dyDescent="0.25">
      <c r="A16" t="s">
        <v>212</v>
      </c>
      <c r="B16">
        <v>1701152619.5298536</v>
      </c>
      <c r="C16">
        <v>1997848350.7266183</v>
      </c>
      <c r="D16">
        <v>1930552941.1956873</v>
      </c>
    </row>
    <row r="17" spans="1:4" x14ac:dyDescent="0.25">
      <c r="A17" t="s">
        <v>213</v>
      </c>
      <c r="B17">
        <v>290492855.73821819</v>
      </c>
      <c r="C17">
        <v>339990153.60273749</v>
      </c>
      <c r="D17">
        <v>329141913.80070788</v>
      </c>
    </row>
    <row r="18" spans="1:4" x14ac:dyDescent="0.25">
      <c r="A18" t="s">
        <v>214</v>
      </c>
      <c r="B18">
        <v>301603013.48152512</v>
      </c>
      <c r="C18">
        <v>391953547.91453159</v>
      </c>
      <c r="D18">
        <v>356698154.36589986</v>
      </c>
    </row>
    <row r="19" spans="1:4" x14ac:dyDescent="0.25">
      <c r="A19" t="s">
        <v>215</v>
      </c>
      <c r="B19">
        <v>518293770.51173115</v>
      </c>
      <c r="C19">
        <v>523753097.20746899</v>
      </c>
      <c r="D19">
        <v>492450254.69739276</v>
      </c>
    </row>
    <row r="20" spans="1:4" x14ac:dyDescent="0.25">
      <c r="A20" t="s">
        <v>216</v>
      </c>
      <c r="B20">
        <v>1964863325.9376826</v>
      </c>
      <c r="C20">
        <v>2230544794.0618281</v>
      </c>
      <c r="D20">
        <v>2217432878.4920802</v>
      </c>
    </row>
    <row r="21" spans="1:4" x14ac:dyDescent="0.25">
      <c r="A21" t="s">
        <v>407</v>
      </c>
      <c r="B21">
        <v>718092938.05323923</v>
      </c>
      <c r="C21">
        <v>773356746.6151576</v>
      </c>
      <c r="D21">
        <v>723678507.5151279</v>
      </c>
    </row>
    <row r="22" spans="1:4" x14ac:dyDescent="0.25">
      <c r="A22" t="s">
        <v>217</v>
      </c>
      <c r="B22">
        <v>1631243912.0555656</v>
      </c>
      <c r="C22">
        <v>1781318358.9785473</v>
      </c>
      <c r="D22">
        <v>1742177012.3543558</v>
      </c>
    </row>
    <row r="23" spans="1:4" x14ac:dyDescent="0.25">
      <c r="A23" t="s">
        <v>218</v>
      </c>
      <c r="B23">
        <v>1288612257.4919035</v>
      </c>
      <c r="C23">
        <v>1423944122.8503115</v>
      </c>
      <c r="D23">
        <v>1385003069.5780578</v>
      </c>
    </row>
    <row r="24" spans="1:4" x14ac:dyDescent="0.25">
      <c r="A24" t="s">
        <v>219</v>
      </c>
      <c r="B24">
        <v>411988773.02870953</v>
      </c>
      <c r="C24">
        <v>466833007.21838522</v>
      </c>
      <c r="D24">
        <v>463414650.92770696</v>
      </c>
    </row>
    <row r="25" spans="1:4" x14ac:dyDescent="0.25">
      <c r="A25" t="s">
        <v>220</v>
      </c>
      <c r="B25">
        <v>383956904.40006298</v>
      </c>
      <c r="C25">
        <v>380823759.73000032</v>
      </c>
      <c r="D25">
        <v>371464101.02607822</v>
      </c>
    </row>
    <row r="26" spans="1:4" x14ac:dyDescent="0.25">
      <c r="A26" t="s">
        <v>221</v>
      </c>
      <c r="B26">
        <v>851876086.94309485</v>
      </c>
      <c r="C26">
        <v>1023723310.7669634</v>
      </c>
      <c r="D26">
        <v>1016632199.6015185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workbookViewId="0">
      <selection activeCell="B3" sqref="B3"/>
    </sheetView>
  </sheetViews>
  <sheetFormatPr baseColWidth="10" defaultRowHeight="15" x14ac:dyDescent="0.25"/>
  <cols>
    <col min="1" max="1" width="11.5703125" bestFit="1" customWidth="1"/>
    <col min="2" max="4" width="12" bestFit="1" customWidth="1"/>
  </cols>
  <sheetData>
    <row r="1" spans="1:4" x14ac:dyDescent="0.25">
      <c r="A1" t="s">
        <v>24</v>
      </c>
      <c r="B1" t="s">
        <v>0</v>
      </c>
      <c r="C1" t="s">
        <v>1</v>
      </c>
      <c r="D1" t="s">
        <v>2</v>
      </c>
    </row>
    <row r="2" spans="1:4" x14ac:dyDescent="0.25">
      <c r="A2">
        <v>1</v>
      </c>
      <c r="B2">
        <v>31341103407.925194</v>
      </c>
      <c r="C2">
        <v>35761342160.039429</v>
      </c>
      <c r="D2">
        <v>33869950651.284767</v>
      </c>
    </row>
    <row r="3" spans="1:4" x14ac:dyDescent="0.25">
      <c r="A3">
        <v>3</v>
      </c>
      <c r="B3">
        <v>679912489.73416793</v>
      </c>
      <c r="C3">
        <v>743503836.27009833</v>
      </c>
      <c r="D3">
        <v>722342216.60962725</v>
      </c>
    </row>
    <row r="4" spans="1:4" x14ac:dyDescent="0.25">
      <c r="A4">
        <v>4</v>
      </c>
      <c r="B4">
        <v>17603546401.899303</v>
      </c>
      <c r="C4">
        <v>20526197486.663658</v>
      </c>
      <c r="D4">
        <v>18585277776.320599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workbookViewId="0">
      <selection activeCell="B3" sqref="B3"/>
    </sheetView>
  </sheetViews>
  <sheetFormatPr baseColWidth="10" defaultRowHeight="15" x14ac:dyDescent="0.25"/>
  <cols>
    <col min="1" max="1" width="25.140625" bestFit="1" customWidth="1"/>
    <col min="2" max="4" width="12" bestFit="1" customWidth="1"/>
  </cols>
  <sheetData>
    <row r="1" spans="1:4" x14ac:dyDescent="0.25">
      <c r="A1" t="s">
        <v>66</v>
      </c>
      <c r="B1" t="s">
        <v>0</v>
      </c>
      <c r="C1" t="s">
        <v>1</v>
      </c>
      <c r="D1" t="s">
        <v>2</v>
      </c>
    </row>
    <row r="2" spans="1:4" x14ac:dyDescent="0.25">
      <c r="A2" t="s">
        <v>21</v>
      </c>
      <c r="B2">
        <v>15949227920.816986</v>
      </c>
      <c r="C2">
        <v>18391737173.071991</v>
      </c>
      <c r="D2">
        <v>17122331254.345606</v>
      </c>
    </row>
    <row r="3" spans="1:4" x14ac:dyDescent="0.25">
      <c r="A3" t="s">
        <v>22</v>
      </c>
      <c r="B3">
        <v>16252141136.809797</v>
      </c>
      <c r="C3">
        <v>18730961292.838459</v>
      </c>
      <c r="D3">
        <v>17379271880.722229</v>
      </c>
    </row>
    <row r="4" spans="1:4" x14ac:dyDescent="0.25">
      <c r="A4" t="s">
        <v>23</v>
      </c>
      <c r="B4">
        <v>17423193241.931877</v>
      </c>
      <c r="C4">
        <v>19908345017.062851</v>
      </c>
      <c r="D4">
        <v>18675967509.147621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6"/>
  <sheetViews>
    <sheetView workbookViewId="0">
      <selection activeCell="A5" sqref="A5"/>
    </sheetView>
  </sheetViews>
  <sheetFormatPr baseColWidth="10" defaultRowHeight="15" x14ac:dyDescent="0.25"/>
  <cols>
    <col min="1" max="1" width="48.28515625" bestFit="1" customWidth="1"/>
    <col min="2" max="4" width="12" bestFit="1" customWidth="1"/>
  </cols>
  <sheetData>
    <row r="1" spans="1:4" x14ac:dyDescent="0.25">
      <c r="A1" t="s">
        <v>18</v>
      </c>
      <c r="B1" t="s">
        <v>0</v>
      </c>
      <c r="C1" t="s">
        <v>1</v>
      </c>
      <c r="D1" t="s">
        <v>2</v>
      </c>
    </row>
    <row r="2" spans="1:4" x14ac:dyDescent="0.25">
      <c r="A2" t="s">
        <v>400</v>
      </c>
      <c r="B2">
        <v>107861655.94745567</v>
      </c>
      <c r="C2">
        <v>1438520404.3244007</v>
      </c>
      <c r="D2">
        <v>1139112533.8799133</v>
      </c>
    </row>
    <row r="3" spans="1:4" x14ac:dyDescent="0.25">
      <c r="A3" t="s">
        <v>401</v>
      </c>
      <c r="B3">
        <v>6146402250.6109705</v>
      </c>
      <c r="C3">
        <v>8185843478.8663864</v>
      </c>
      <c r="D3">
        <v>6368777928.8915758</v>
      </c>
    </row>
    <row r="4" spans="1:4" x14ac:dyDescent="0.25">
      <c r="A4" t="s">
        <v>402</v>
      </c>
      <c r="B4">
        <v>351638090.67192847</v>
      </c>
      <c r="C4">
        <v>570889020.33698273</v>
      </c>
      <c r="D4">
        <v>467640944.41256124</v>
      </c>
    </row>
    <row r="5" spans="1:4" x14ac:dyDescent="0.25">
      <c r="A5" t="s">
        <v>403</v>
      </c>
      <c r="B5">
        <v>42812062865.301147</v>
      </c>
      <c r="C5">
        <v>46486614268.337326</v>
      </c>
      <c r="D5">
        <v>44928496040.823402</v>
      </c>
    </row>
    <row r="6" spans="1:4" x14ac:dyDescent="0.25">
      <c r="A6" t="s">
        <v>65</v>
      </c>
      <c r="B6">
        <v>206597437.02698776</v>
      </c>
      <c r="C6">
        <v>349176311.1080147</v>
      </c>
      <c r="D6">
        <v>273543196.20789659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26"/>
  <sheetViews>
    <sheetView workbookViewId="0">
      <selection activeCell="D10" sqref="D10"/>
    </sheetView>
  </sheetViews>
  <sheetFormatPr baseColWidth="10" defaultRowHeight="15" x14ac:dyDescent="0.25"/>
  <cols>
    <col min="1" max="1" width="38.5703125" bestFit="1" customWidth="1"/>
    <col min="2" max="4" width="12" bestFit="1" customWidth="1"/>
  </cols>
  <sheetData>
    <row r="1" spans="1:4" x14ac:dyDescent="0.25">
      <c r="A1" t="s">
        <v>69</v>
      </c>
      <c r="B1" t="s">
        <v>0</v>
      </c>
      <c r="C1" t="s">
        <v>1</v>
      </c>
      <c r="D1" t="s">
        <v>2</v>
      </c>
    </row>
    <row r="2" spans="1:4" x14ac:dyDescent="0.25">
      <c r="A2" t="s">
        <v>198</v>
      </c>
      <c r="B2">
        <v>1195669018.1102645</v>
      </c>
      <c r="C2">
        <v>1468125531.9278271</v>
      </c>
      <c r="D2">
        <v>1350427982.5823727</v>
      </c>
    </row>
    <row r="3" spans="1:4" x14ac:dyDescent="0.25">
      <c r="A3" t="s">
        <v>199</v>
      </c>
      <c r="B3">
        <v>2426648922.5222249</v>
      </c>
      <c r="C3">
        <v>3048462450.3697643</v>
      </c>
      <c r="D3">
        <v>2643079719.9088521</v>
      </c>
    </row>
    <row r="4" spans="1:4" x14ac:dyDescent="0.25">
      <c r="A4" t="s">
        <v>200</v>
      </c>
      <c r="B4">
        <v>1315558042.8157852</v>
      </c>
      <c r="C4">
        <v>1583058885.0809729</v>
      </c>
      <c r="D4">
        <v>1465251066.4580622</v>
      </c>
    </row>
    <row r="5" spans="1:4" x14ac:dyDescent="0.25">
      <c r="A5" t="s">
        <v>201</v>
      </c>
      <c r="B5">
        <v>1551841710.4111624</v>
      </c>
      <c r="C5">
        <v>1996201454.7621756</v>
      </c>
      <c r="D5">
        <v>1815648213.448308</v>
      </c>
    </row>
    <row r="6" spans="1:4" x14ac:dyDescent="0.25">
      <c r="A6" t="s">
        <v>202</v>
      </c>
      <c r="B6">
        <v>1559156087.4079378</v>
      </c>
      <c r="C6">
        <v>2036812887.9833488</v>
      </c>
      <c r="D6">
        <v>1790698188.6058924</v>
      </c>
    </row>
    <row r="7" spans="1:4" x14ac:dyDescent="0.25">
      <c r="A7" t="s">
        <v>203</v>
      </c>
      <c r="B7">
        <v>3209755019.7686057</v>
      </c>
      <c r="C7">
        <v>3876910801.2573819</v>
      </c>
      <c r="D7">
        <v>3558134004.6379056</v>
      </c>
    </row>
    <row r="8" spans="1:4" x14ac:dyDescent="0.25">
      <c r="A8" t="s">
        <v>204</v>
      </c>
      <c r="B8">
        <v>2657296215.9489026</v>
      </c>
      <c r="C8">
        <v>3349412866.0974927</v>
      </c>
      <c r="D8">
        <v>3072784888.2033525</v>
      </c>
    </row>
    <row r="9" spans="1:4" x14ac:dyDescent="0.25">
      <c r="A9" t="s">
        <v>205</v>
      </c>
      <c r="B9">
        <v>1148450048.8397927</v>
      </c>
      <c r="C9">
        <v>1360675337.3593304</v>
      </c>
      <c r="D9">
        <v>1258346450.5039983</v>
      </c>
    </row>
    <row r="10" spans="1:4" x14ac:dyDescent="0.25">
      <c r="A10" t="s">
        <v>206</v>
      </c>
      <c r="B10">
        <v>1549282541.5809946</v>
      </c>
      <c r="C10">
        <v>1861689344.8368702</v>
      </c>
      <c r="D10">
        <v>1672096924.409941</v>
      </c>
    </row>
    <row r="11" spans="1:4" x14ac:dyDescent="0.25">
      <c r="A11" t="s">
        <v>207</v>
      </c>
      <c r="B11">
        <v>1066762466.8733339</v>
      </c>
      <c r="C11">
        <v>1237501405.8386414</v>
      </c>
      <c r="D11">
        <v>1126422511.6000605</v>
      </c>
    </row>
    <row r="12" spans="1:4" x14ac:dyDescent="0.25">
      <c r="A12" t="s">
        <v>208</v>
      </c>
      <c r="B12">
        <v>2239543983.4295702</v>
      </c>
      <c r="C12">
        <v>2681534721.1716332</v>
      </c>
      <c r="D12">
        <v>2570133823.3119726</v>
      </c>
    </row>
    <row r="13" spans="1:4" x14ac:dyDescent="0.25">
      <c r="A13" t="s">
        <v>209</v>
      </c>
      <c r="B13">
        <v>2600494472.7875156</v>
      </c>
      <c r="C13">
        <v>2977989199.2813373</v>
      </c>
      <c r="D13">
        <v>2751749727.7830005</v>
      </c>
    </row>
    <row r="14" spans="1:4" x14ac:dyDescent="0.25">
      <c r="A14" t="s">
        <v>210</v>
      </c>
      <c r="B14">
        <v>1474167005.0216143</v>
      </c>
      <c r="C14">
        <v>1532404097.0136905</v>
      </c>
      <c r="D14">
        <v>1405077694.3926511</v>
      </c>
    </row>
    <row r="15" spans="1:4" x14ac:dyDescent="0.25">
      <c r="A15" t="s">
        <v>211</v>
      </c>
      <c r="B15">
        <v>11507075849.943521</v>
      </c>
      <c r="C15">
        <v>11610773912.843046</v>
      </c>
      <c r="D15">
        <v>11301088875.34778</v>
      </c>
    </row>
    <row r="16" spans="1:4" x14ac:dyDescent="0.25">
      <c r="A16" t="s">
        <v>212</v>
      </c>
      <c r="B16">
        <v>2425736824.3229122</v>
      </c>
      <c r="C16">
        <v>2829386362.8564782</v>
      </c>
      <c r="D16">
        <v>2645070537.039896</v>
      </c>
    </row>
    <row r="17" spans="1:4" x14ac:dyDescent="0.25">
      <c r="A17" t="s">
        <v>213</v>
      </c>
      <c r="B17">
        <v>372933185.94425964</v>
      </c>
      <c r="C17">
        <v>446864918.22505081</v>
      </c>
      <c r="D17">
        <v>424608202.4562788</v>
      </c>
    </row>
    <row r="18" spans="1:4" x14ac:dyDescent="0.25">
      <c r="A18" t="s">
        <v>214</v>
      </c>
      <c r="B18">
        <v>418541097.46642339</v>
      </c>
      <c r="C18">
        <v>589964174.03400791</v>
      </c>
      <c r="D18">
        <v>529384754.76764166</v>
      </c>
    </row>
    <row r="19" spans="1:4" x14ac:dyDescent="0.25">
      <c r="A19" t="s">
        <v>215</v>
      </c>
      <c r="B19">
        <v>693974007.7626183</v>
      </c>
      <c r="C19">
        <v>730101828.90559757</v>
      </c>
      <c r="D19">
        <v>647199275.44199741</v>
      </c>
    </row>
    <row r="20" spans="1:4" x14ac:dyDescent="0.25">
      <c r="A20" t="s">
        <v>216</v>
      </c>
      <c r="B20">
        <v>3160589251.6044765</v>
      </c>
      <c r="C20">
        <v>3722572879.2775464</v>
      </c>
      <c r="D20">
        <v>3537643802.6862855</v>
      </c>
    </row>
    <row r="21" spans="1:4" x14ac:dyDescent="0.25">
      <c r="A21" t="s">
        <v>407</v>
      </c>
      <c r="B21">
        <v>836994498.13767445</v>
      </c>
      <c r="C21">
        <v>981230041.65480828</v>
      </c>
      <c r="D21">
        <v>925927998.14817762</v>
      </c>
    </row>
    <row r="22" spans="1:4" x14ac:dyDescent="0.25">
      <c r="A22" t="s">
        <v>217</v>
      </c>
      <c r="B22">
        <v>2224322087.5217404</v>
      </c>
      <c r="C22">
        <v>2544442388.1115017</v>
      </c>
      <c r="D22">
        <v>2366272835.5242386</v>
      </c>
    </row>
    <row r="23" spans="1:4" x14ac:dyDescent="0.25">
      <c r="A23" t="s">
        <v>218</v>
      </c>
      <c r="B23">
        <v>1745144518.3345957</v>
      </c>
      <c r="C23">
        <v>1977693924.3656161</v>
      </c>
      <c r="D23">
        <v>1863194585.5665283</v>
      </c>
    </row>
    <row r="24" spans="1:4" x14ac:dyDescent="0.25">
      <c r="A24" t="s">
        <v>219</v>
      </c>
      <c r="B24">
        <v>615226192.5264523</v>
      </c>
      <c r="C24">
        <v>643988521.66981542</v>
      </c>
      <c r="D24">
        <v>621113585.37277031</v>
      </c>
    </row>
    <row r="25" spans="1:4" x14ac:dyDescent="0.25">
      <c r="A25" t="s">
        <v>220</v>
      </c>
      <c r="B25">
        <v>499137248.10731363</v>
      </c>
      <c r="C25">
        <v>533581708.96192431</v>
      </c>
      <c r="D25">
        <v>500364449.70758408</v>
      </c>
    </row>
    <row r="26" spans="1:4" x14ac:dyDescent="0.25">
      <c r="A26" t="s">
        <v>221</v>
      </c>
      <c r="B26">
        <v>1130262002.3689401</v>
      </c>
      <c r="C26">
        <v>1409663839.0873628</v>
      </c>
      <c r="D26">
        <v>1335850546.3094716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4"/>
  <sheetViews>
    <sheetView workbookViewId="0">
      <selection activeCell="D3" sqref="D3"/>
    </sheetView>
  </sheetViews>
  <sheetFormatPr baseColWidth="10" defaultRowHeight="15" x14ac:dyDescent="0.25"/>
  <cols>
    <col min="1" max="1" width="23.140625" bestFit="1" customWidth="1"/>
    <col min="2" max="4" width="12" bestFit="1" customWidth="1"/>
  </cols>
  <sheetData>
    <row r="1" spans="1:4" x14ac:dyDescent="0.25">
      <c r="A1" t="s">
        <v>67</v>
      </c>
      <c r="B1" t="s">
        <v>0</v>
      </c>
      <c r="C1" t="s">
        <v>1</v>
      </c>
      <c r="D1" t="s">
        <v>2</v>
      </c>
    </row>
    <row r="2" spans="1:4" x14ac:dyDescent="0.25">
      <c r="A2" t="s">
        <v>404</v>
      </c>
      <c r="B2">
        <v>18089020482.935432</v>
      </c>
      <c r="C2">
        <v>18403888758.125607</v>
      </c>
      <c r="D2">
        <v>18022084350.989567</v>
      </c>
    </row>
    <row r="3" spans="1:4" x14ac:dyDescent="0.25">
      <c r="A3" t="s">
        <v>405</v>
      </c>
      <c r="B3">
        <v>3963385150.727828</v>
      </c>
      <c r="C3">
        <v>7693142218.7125912</v>
      </c>
      <c r="D3">
        <v>5031636174.7964163</v>
      </c>
    </row>
    <row r="4" spans="1:4" x14ac:dyDescent="0.25">
      <c r="A4" t="s">
        <v>68</v>
      </c>
      <c r="B4">
        <v>27572156665.895336</v>
      </c>
      <c r="C4">
        <v>30934012506.134972</v>
      </c>
      <c r="D4">
        <v>30123850118.429405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</vt:i4>
      </vt:variant>
    </vt:vector>
  </HeadingPairs>
  <TitlesOfParts>
    <vt:vector size="16" baseType="lpstr">
      <vt:lpstr>Nacional</vt:lpstr>
      <vt:lpstr>Total_gp</vt:lpstr>
      <vt:lpstr>lineamiento</vt:lpstr>
      <vt:lpstr>regional</vt:lpstr>
      <vt:lpstr>derecho</vt:lpstr>
      <vt:lpstr>ciclo</vt:lpstr>
      <vt:lpstr>fuente</vt:lpstr>
      <vt:lpstr>departamento</vt:lpstr>
      <vt:lpstr>nivel_gob</vt:lpstr>
      <vt:lpstr>programa</vt:lpstr>
      <vt:lpstr>objetivo4</vt:lpstr>
      <vt:lpstr>funcion</vt:lpstr>
      <vt:lpstr>categoria</vt:lpstr>
      <vt:lpstr>categoriaPP</vt:lpstr>
      <vt:lpstr>gpnna_meta</vt:lpstr>
      <vt:lpstr>Nacional!Área_de_impresión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Chagua Ambrosio, Vanessa</dc:creator>
  <cp:lastModifiedBy>Chagua Ambrosio, Vanessa</cp:lastModifiedBy>
  <dcterms:created xsi:type="dcterms:W3CDTF">2020-08-25T05:03:12Z</dcterms:created>
  <dcterms:modified xsi:type="dcterms:W3CDTF">2025-06-26T21:30:04Z</dcterms:modified>
</cp:coreProperties>
</file>