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UPUESTO\Transparencia\2023\III trimestre 2023\"/>
    </mc:Choice>
  </mc:AlternateContent>
  <xr:revisionPtr revIDLastSave="0" documentId="13_ncr:1_{ED4C9A50-EB5E-4B70-AEFE-BBF67CAFFFAA}" xr6:coauthVersionLast="47" xr6:coauthVersionMax="47" xr10:uidLastSave="{00000000-0000-0000-0000-000000000000}"/>
  <bookViews>
    <workbookView xWindow="-120" yWindow="-120" windowWidth="29040" windowHeight="15840" xr2:uid="{65E3C303-D959-44DD-876F-B4D14E2BFB9C}"/>
  </bookViews>
  <sheets>
    <sheet name="EJEC FINAN Trim- MEF" sheetId="1" r:id="rId1"/>
  </sheets>
  <definedNames>
    <definedName name="_xlnm._FilterDatabase" localSheetId="0" hidden="1">'EJEC FINAN Trim- MEF'!$B$4:$Z$20</definedName>
    <definedName name="_xlnm.Print_Area" localSheetId="0">'EJEC FINAN Trim- MEF'!$B$1:$W$21</definedName>
    <definedName name="CATEGORIA_PRE_F11">#REF!</definedName>
    <definedName name="_xlnm.Print_Titles" localSheetId="0">'EJEC FINAN Trim- MEF'!$1:$5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20" i="1"/>
  <c r="P20" i="1" s="1"/>
  <c r="O19" i="1"/>
  <c r="O18" i="1"/>
  <c r="P18" i="1" s="1"/>
  <c r="X18" i="1"/>
  <c r="K16" i="1"/>
  <c r="X17" i="1"/>
  <c r="O17" i="1"/>
  <c r="I16" i="1"/>
  <c r="H16" i="1"/>
  <c r="N16" i="1"/>
  <c r="N6" i="1" s="1"/>
  <c r="L16" i="1"/>
  <c r="O15" i="1"/>
  <c r="S15" i="1" s="1"/>
  <c r="O14" i="1"/>
  <c r="P14" i="1" s="1"/>
  <c r="O13" i="1"/>
  <c r="S13" i="1" s="1"/>
  <c r="O12" i="1"/>
  <c r="Q12" i="1"/>
  <c r="R12" i="1" s="1"/>
  <c r="S12" i="1"/>
  <c r="X11" i="1"/>
  <c r="O11" i="1"/>
  <c r="Q11" i="1" s="1"/>
  <c r="R11" i="1" s="1"/>
  <c r="X10" i="1"/>
  <c r="O10" i="1"/>
  <c r="P10" i="1"/>
  <c r="I7" i="1"/>
  <c r="I6" i="1" s="1"/>
  <c r="X9" i="1"/>
  <c r="K7" i="1"/>
  <c r="B9" i="1"/>
  <c r="B10" i="1" s="1"/>
  <c r="B11" i="1" s="1"/>
  <c r="B12" i="1" s="1"/>
  <c r="B13" i="1" s="1"/>
  <c r="B14" i="1" s="1"/>
  <c r="B15" i="1" s="1"/>
  <c r="B17" i="1" s="1"/>
  <c r="B18" i="1" s="1"/>
  <c r="B19" i="1" s="1"/>
  <c r="B20" i="1" s="1"/>
  <c r="T7" i="1"/>
  <c r="X8" i="1"/>
  <c r="L7" i="1"/>
  <c r="N7" i="1"/>
  <c r="T16" i="1" l="1"/>
  <c r="T6" i="1" s="1"/>
  <c r="P11" i="1"/>
  <c r="Q15" i="1"/>
  <c r="R15" i="1" s="1"/>
  <c r="L6" i="1"/>
  <c r="P15" i="1"/>
  <c r="S11" i="1"/>
  <c r="P12" i="1"/>
  <c r="Q13" i="1"/>
  <c r="R13" i="1" s="1"/>
  <c r="P13" i="1"/>
  <c r="Q19" i="1"/>
  <c r="R19" i="1" s="1"/>
  <c r="P19" i="1"/>
  <c r="S19" i="1"/>
  <c r="S17" i="1"/>
  <c r="O16" i="1"/>
  <c r="Q16" i="1" s="1"/>
  <c r="R16" i="1" s="1"/>
  <c r="Q17" i="1"/>
  <c r="R17" i="1" s="1"/>
  <c r="S10" i="1"/>
  <c r="P17" i="1"/>
  <c r="K6" i="1"/>
  <c r="Q10" i="1"/>
  <c r="R10" i="1" s="1"/>
  <c r="H7" i="1"/>
  <c r="Q20" i="1"/>
  <c r="R20" i="1" s="1"/>
  <c r="S14" i="1"/>
  <c r="M7" i="1"/>
  <c r="G16" i="1"/>
  <c r="G7" i="1"/>
  <c r="O9" i="1"/>
  <c r="Q9" i="1" s="1"/>
  <c r="R9" i="1" s="1"/>
  <c r="S18" i="1"/>
  <c r="X19" i="1"/>
  <c r="Q14" i="1"/>
  <c r="R14" i="1" s="1"/>
  <c r="Q18" i="1"/>
  <c r="R18" i="1" s="1"/>
  <c r="J7" i="1"/>
  <c r="S20" i="1"/>
  <c r="M16" i="1"/>
  <c r="X16" i="1" s="1"/>
  <c r="J16" i="1"/>
  <c r="P16" i="1" l="1"/>
  <c r="P9" i="1"/>
  <c r="M6" i="1"/>
  <c r="J6" i="1"/>
  <c r="O7" i="1"/>
  <c r="O6" i="1" s="1"/>
  <c r="Q8" i="1"/>
  <c r="R8" i="1" s="1"/>
  <c r="S8" i="1"/>
  <c r="P8" i="1"/>
  <c r="H6" i="1"/>
  <c r="G6" i="1"/>
  <c r="S16" i="1"/>
  <c r="S9" i="1"/>
  <c r="S7" i="1" l="1"/>
  <c r="S6" i="1"/>
  <c r="Q7" i="1"/>
  <c r="R7" i="1" s="1"/>
  <c r="Q6" i="1"/>
  <c r="R6" i="1" s="1"/>
  <c r="P6" i="1"/>
  <c r="P7" i="1"/>
</calcChain>
</file>

<file path=xl/sharedStrings.xml><?xml version="1.0" encoding="utf-8"?>
<sst xmlns="http://schemas.openxmlformats.org/spreadsheetml/2006/main" count="75" uniqueCount="52">
  <si>
    <t>Anexo 1</t>
  </si>
  <si>
    <t>Nro</t>
  </si>
  <si>
    <t>CÓDIGO</t>
  </si>
  <si>
    <t>NOMBRE DEL PROYECTO</t>
  </si>
  <si>
    <t>TIPO DE INVERSIÓN</t>
  </si>
  <si>
    <t>SITUACIÓN ACTUAL</t>
  </si>
  <si>
    <t xml:space="preserve">INVERSIÓN AUTORIZADA
(A) </t>
  </si>
  <si>
    <t>EJECUCIÓN HASTA EL 2022 (B)</t>
  </si>
  <si>
    <t>AÑO 2023</t>
  </si>
  <si>
    <t>EJECUCIÓN ACUMULADA</t>
  </si>
  <si>
    <t>SALDO POR EJECUTAR
(A - E)</t>
  </si>
  <si>
    <t>4to Trim (Programado)</t>
  </si>
  <si>
    <t>COMENTARIO</t>
  </si>
  <si>
    <t>REGISTRO DEL FORMATO 12</t>
  </si>
  <si>
    <t>FECHA DE ULTIMA ACTUALIZACIÓN</t>
  </si>
  <si>
    <t>PIA</t>
  </si>
  <si>
    <t xml:space="preserve">PIM
(C) </t>
  </si>
  <si>
    <t>1er Trim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</si>
  <si>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</si>
  <si>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</si>
  <si>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</si>
  <si>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</si>
  <si>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</si>
  <si>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</si>
  <si>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</si>
  <si>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MINISTERIO DE ECONOMÍA Y FINANZAS</t>
  </si>
  <si>
    <t>-.-</t>
  </si>
  <si>
    <t>Oficina General de Administración (OGA - MEF)</t>
  </si>
  <si>
    <t>En proceso de reformulación.</t>
  </si>
  <si>
    <t>Se prevé ejecutar el 100.0% en el IV Trim 2018.</t>
  </si>
  <si>
    <t>Oficina General de Inversiones y Proyectos (OGIP - MEF)</t>
  </si>
  <si>
    <t>Se prevé ejecutar 3.4 Millones de Soles en el IV Trim 2018.</t>
  </si>
  <si>
    <t>Se solicitó la ampliación de plazo hasta Junio 2019.</t>
  </si>
  <si>
    <t>2424326: REFORZAMIENTO ESTRUCTURAL DE EDIFICIO PUBLICO; EN EL(LA) MINISTERIO DE ECONOMIA Y FINANZAS EN LA LOCALIDAD LIMA, DISTRITO DE LIMA, PROVINCIA LIMA, DEPARTAMENTO LIMA</t>
  </si>
  <si>
    <t>IOARR</t>
  </si>
  <si>
    <t>2455051: ADQUISICION DE SERVIDOR, SISTEMA DE ALMACENAMIENTO (STORAGE), CONMUTADORES, LIBRERIA DE CINTAS, ACCESORIO PARA DATA CENTER, SOFTWARE Y COMPUTADORA DE ESCRITORIO; EN EL(LA) OFICINA GENERAL DE TECNOLOGIAS DE LA INFORMACION DEL MINISTERIO DE ECONOMIA Y FINANZAS EN LA LOCALIDAD LIMA, DISTRITO DE LIMA, PROVINCIA LIMA, DEPARTAMENTO LIMA</t>
  </si>
  <si>
    <t>2487753: ADQUISICION DE SOFTWARE Y SISTEMA DE INFORMACION; EN EL(LA) OFICINA GENERAL DE TECNOLOGIAS DE LA INFORMACION DISTRITO DE LIMA, PROVINCIA LIMA, DEPARTAMENTO LIMA</t>
  </si>
  <si>
    <t>2510338: ADQUISICION DE SOFTWARE; EN EL(LA) ORGANOS QUE BRINDAN SERVICIOS MISIONALES, PARA LA AUTOMATIZACION DE SERVICIOS, EN EL MINISTERIO DE ECONOMIA Y FINANZAS, DISTRITO DE LIMA, PROVINCIA LIMA, DEPARTAMENTO LIMA</t>
  </si>
  <si>
    <t>2359928: ADQUISICION DE ASCENSORES EN EL(LA) SEDE CENTRAL DEL MINISTERIO DE ECONOMIA Y FINANZAS EN LA LOCALIDAD LIMA, DISTRITO DE LIMA, PROVINCIA LIMA, DEPARTAMENTO LIMA</t>
  </si>
  <si>
    <t>2466626: ADQUISICION DE COMPUTADORA; EN EL(LA) ORGANOS Y UNIDADES ORGANICAS QUE BRINDAN SERVICIOS MISIONALES, EN EL MINISTERIO DE ECONOMIA Y FINANZAS EN LA LOCALIDAD LIMA, DISTRITO DE LIMA, PROVINCIA LIMA, DEPARTAMENTO LIMA</t>
  </si>
  <si>
    <t>2500431: ADQUISICION DE EQUIPO DE TELECOMUNICACIONES Y SOFTWARE ; EN EL(LA) OFICINA GENERAL DE TECNOLOGIAS DE LA INFORMACION, PARA LA CENTRAL TELEFONICA DEL MINISTERIO DE ECONOMIA Y FINANZAS DISTRITO DE LIMA, PROVINCIA LIMA, DEPARTAMENTO LIMA</t>
  </si>
  <si>
    <t>2607522: ADQUISICION DE HARDWARE GENERAL Y EQUIPO DE COMUNICACION; EN EL(LA) LOS ORGANOS QUE BRINDAN SERVICIOS MISIONALES EN EL MINISTERIO DE ECONOMIA Y FINANZAS DISTRITO DE LIMA, PROVINCIA LIMA, DEPARTAMENTO LIMA</t>
  </si>
  <si>
    <t>2194717: MEJORAMIENTO DE LA GESTION DE LA POLITICA DE INGRESOS PUBLICOS CON ENFASIS EN LA RECAUDACION TRIBUTARIA MUNICIPAL</t>
  </si>
  <si>
    <t>Proyecto de inversión</t>
  </si>
  <si>
    <t>2359961: MEJORAMIENTO DE LA GESTION DE LA INVERSION PUBLICA</t>
  </si>
  <si>
    <t>2522012: MEJORAMIENTO DE LA ADMINISTRACION FINANCIERA DEL SECTOR PUBLICO (AFSP) A TRAVES DE LA TRANSFORMACION DIGITAL</t>
  </si>
  <si>
    <t>2565162: MEJORAMIENTO DEL SERVICIO DE ABASTECIMIENTO PUBLICO DE BIENES, SERVICIOS Y OBRAS</t>
  </si>
  <si>
    <r>
      <rPr>
        <b/>
        <u/>
        <sz val="10"/>
        <color theme="1"/>
        <rFont val="Arial Narrow"/>
        <family val="2"/>
      </rPr>
      <t>Fuente:</t>
    </r>
    <r>
      <rPr>
        <sz val="10"/>
        <color theme="1"/>
        <rFont val="Arial Narrow"/>
        <family val="2"/>
      </rPr>
      <t xml:space="preserve"> Consulta de inversiones del Banco de Inversiones(mensual)
</t>
    </r>
    <r>
      <rPr>
        <b/>
        <u/>
        <sz val="10"/>
        <color theme="1"/>
        <rFont val="Arial Narrow"/>
        <family val="2"/>
      </rPr>
      <t>Nota: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
(c) Del PIM 2023 no se esta considerando S/983 294, correspondiente a Estudios de Pre-inversión.
(d) De la ejecución 2023 no esta considerando S/ 254 913 correspondiente a Estudios de Pre-inversion.</t>
    </r>
  </si>
  <si>
    <t>EJECUCIÓN FINANCIERA DE PROYECTOS DE INVERSIÓN E IOARR, CARTERA DE INVERSIONES 2023</t>
  </si>
  <si>
    <t>REGISTRO</t>
  </si>
  <si>
    <t>SIN REGISTRO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</si>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</sst>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_ * #,##0.00_ ;_ * \-#,##0.00_ ;_ * &quot;-&quot;??_ ;_ @_ "/>
    <numFmt numFmtId="167" formatCode="_ * #,##0.0_ ;_ * \-#,##0.0_ ;_ * &quot;-&quot;??_ ;_ @_ "/>
    <numFmt numFmtId="168" formatCode="#,##0\ _€"/>
    <numFmt numFmtId="169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167" fontId="3" fillId="4" borderId="2" xfId="1" quotePrefix="1" applyNumberFormat="1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vertical="center" wrapText="1"/>
    </xf>
    <xf numFmtId="165" fontId="3" fillId="4" borderId="2" xfId="2" applyNumberFormat="1" applyFont="1" applyFill="1" applyBorder="1" applyAlignment="1">
      <alignment vertical="center" wrapText="1"/>
    </xf>
    <xf numFmtId="3" fontId="3" fillId="4" borderId="2" xfId="1" applyNumberFormat="1" applyFont="1" applyFill="1" applyBorder="1" applyAlignment="1">
      <alignment vertical="center" wrapText="1"/>
    </xf>
    <xf numFmtId="168" fontId="4" fillId="2" borderId="0" xfId="0" applyNumberFormat="1" applyFont="1" applyFill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vertical="center" wrapText="1"/>
    </xf>
    <xf numFmtId="165" fontId="3" fillId="3" borderId="2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7" fontId="2" fillId="2" borderId="2" xfId="1" applyNumberFormat="1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vertical="center" wrapText="1"/>
    </xf>
    <xf numFmtId="3" fontId="2" fillId="2" borderId="2" xfId="1" applyNumberFormat="1" applyFont="1" applyFill="1" applyBorder="1" applyAlignment="1">
      <alignment vertical="center" wrapText="1"/>
    </xf>
    <xf numFmtId="3" fontId="3" fillId="3" borderId="2" xfId="2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 wrapText="1"/>
    </xf>
    <xf numFmtId="169" fontId="4" fillId="2" borderId="0" xfId="2" applyNumberFormat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 wrapText="1"/>
    </xf>
    <xf numFmtId="169" fontId="2" fillId="2" borderId="0" xfId="0" applyNumberFormat="1" applyFont="1" applyFill="1" applyAlignment="1">
      <alignment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left" vertical="center" wrapText="1"/>
    </xf>
    <xf numFmtId="164" fontId="2" fillId="2" borderId="0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74B5-1E4E-4CB4-BA6E-C429AA2664A3}">
  <sheetPr>
    <tabColor rgb="FFFFFF00"/>
    <pageSetUpPr fitToPage="1"/>
  </sheetPr>
  <dimension ref="A1:AF24"/>
  <sheetViews>
    <sheetView tabSelected="1" view="pageBreakPreview" zoomScale="55" zoomScaleNormal="90" zoomScaleSheetLayoutView="55" workbookViewId="0">
      <pane xSplit="4" ySplit="7" topLeftCell="E8" activePane="bottomRight" state="frozenSplit"/>
      <selection pane="topRight" activeCell="K1" sqref="K1"/>
      <selection pane="bottomLeft" activeCell="A8" sqref="A8"/>
      <selection pane="bottomRight" activeCell="B16" sqref="B16"/>
    </sheetView>
  </sheetViews>
  <sheetFormatPr baseColWidth="10" defaultColWidth="11.42578125" defaultRowHeight="15.75" customHeight="1" x14ac:dyDescent="0.25"/>
  <cols>
    <col min="1" max="1" width="1.85546875" style="1" customWidth="1"/>
    <col min="2" max="2" width="4" style="1" customWidth="1"/>
    <col min="3" max="3" width="8.42578125" style="1" bestFit="1" customWidth="1"/>
    <col min="4" max="4" width="57.140625" style="1" customWidth="1"/>
    <col min="5" max="5" width="10.85546875" style="1" customWidth="1"/>
    <col min="6" max="6" width="11.7109375" style="1" hidden="1" customWidth="1"/>
    <col min="7" max="9" width="12.7109375" style="36" customWidth="1"/>
    <col min="10" max="10" width="10.7109375" style="36" customWidth="1"/>
    <col min="11" max="12" width="10.85546875" style="36" customWidth="1"/>
    <col min="13" max="13" width="12.140625" style="36" customWidth="1"/>
    <col min="14" max="14" width="10.85546875" style="36" hidden="1" customWidth="1"/>
    <col min="15" max="15" width="13.7109375" style="36" customWidth="1"/>
    <col min="16" max="16" width="10.7109375" style="43" customWidth="1"/>
    <col min="17" max="17" width="12.7109375" style="36" customWidth="1"/>
    <col min="18" max="18" width="10.7109375" style="43" customWidth="1"/>
    <col min="19" max="19" width="12.7109375" style="36" customWidth="1"/>
    <col min="20" max="20" width="13.7109375" style="1" hidden="1" customWidth="1"/>
    <col min="21" max="21" width="38.85546875" style="1" hidden="1" customWidth="1"/>
    <col min="22" max="22" width="16.5703125" style="1" hidden="1" customWidth="1"/>
    <col min="23" max="23" width="20.85546875" style="1" hidden="1" customWidth="1"/>
    <col min="24" max="24" width="11.28515625" style="3" hidden="1" customWidth="1"/>
    <col min="25" max="25" width="11.85546875" style="4" hidden="1" customWidth="1"/>
    <col min="26" max="26" width="14.42578125" style="1" customWidth="1"/>
    <col min="27" max="27" width="10.42578125" style="1" bestFit="1" customWidth="1"/>
    <col min="28" max="28" width="10.85546875" style="1" customWidth="1"/>
    <col min="29" max="29" width="15" style="1" customWidth="1"/>
    <col min="30" max="30" width="11.28515625" style="1" customWidth="1"/>
    <col min="31" max="31" width="7.7109375" style="1" customWidth="1"/>
    <col min="32" max="32" width="11" style="1" customWidth="1"/>
    <col min="33" max="33" width="6.7109375" style="1" customWidth="1"/>
    <col min="34" max="16384" width="11.42578125" style="1"/>
  </cols>
  <sheetData>
    <row r="1" spans="1:32" ht="15.7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32" ht="18.75" customHeight="1" x14ac:dyDescent="0.25">
      <c r="B2" s="48" t="s">
        <v>48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2" ht="5.25" customHeight="1" x14ac:dyDescent="0.25">
      <c r="B3" s="6"/>
      <c r="C3" s="6"/>
      <c r="D3" s="6"/>
      <c r="E3" s="2"/>
      <c r="F3" s="2"/>
      <c r="G3" s="6"/>
      <c r="H3" s="7"/>
      <c r="I3" s="7"/>
      <c r="J3" s="7"/>
      <c r="K3" s="7"/>
      <c r="L3" s="7"/>
      <c r="M3" s="7"/>
      <c r="N3" s="8"/>
      <c r="O3" s="7"/>
      <c r="P3" s="9"/>
      <c r="Q3" s="6"/>
      <c r="R3" s="6"/>
      <c r="S3" s="2"/>
      <c r="T3" s="2"/>
      <c r="U3" s="2"/>
      <c r="V3" s="2"/>
      <c r="W3" s="2"/>
      <c r="X3" s="10"/>
    </row>
    <row r="4" spans="1:32" ht="18" customHeight="1" x14ac:dyDescent="0.25">
      <c r="B4" s="49" t="s">
        <v>1</v>
      </c>
      <c r="C4" s="49" t="s">
        <v>2</v>
      </c>
      <c r="D4" s="49" t="s">
        <v>3</v>
      </c>
      <c r="E4" s="50" t="s">
        <v>4</v>
      </c>
      <c r="F4" s="50" t="s">
        <v>5</v>
      </c>
      <c r="G4" s="52" t="s">
        <v>6</v>
      </c>
      <c r="H4" s="52" t="s">
        <v>7</v>
      </c>
      <c r="I4" s="58" t="s">
        <v>8</v>
      </c>
      <c r="J4" s="59"/>
      <c r="K4" s="59"/>
      <c r="L4" s="59"/>
      <c r="M4" s="59"/>
      <c r="N4" s="59"/>
      <c r="O4" s="59"/>
      <c r="P4" s="60"/>
      <c r="Q4" s="52" t="s">
        <v>9</v>
      </c>
      <c r="R4" s="52"/>
      <c r="S4" s="61" t="s">
        <v>10</v>
      </c>
      <c r="T4" s="61" t="s">
        <v>11</v>
      </c>
      <c r="U4" s="12" t="s">
        <v>12</v>
      </c>
      <c r="V4" s="50" t="s">
        <v>13</v>
      </c>
      <c r="W4" s="50" t="s">
        <v>14</v>
      </c>
    </row>
    <row r="5" spans="1:32" ht="35.25" customHeight="1" x14ac:dyDescent="0.25">
      <c r="B5" s="49"/>
      <c r="C5" s="49"/>
      <c r="D5" s="49"/>
      <c r="E5" s="51"/>
      <c r="F5" s="51"/>
      <c r="G5" s="52"/>
      <c r="H5" s="52"/>
      <c r="I5" s="11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3" t="s">
        <v>22</v>
      </c>
      <c r="Q5" s="11" t="s">
        <v>23</v>
      </c>
      <c r="R5" s="13" t="s">
        <v>24</v>
      </c>
      <c r="S5" s="62"/>
      <c r="T5" s="62"/>
      <c r="U5" s="14"/>
      <c r="V5" s="51"/>
      <c r="W5" s="51"/>
    </row>
    <row r="6" spans="1:32" ht="17.25" customHeight="1" x14ac:dyDescent="0.25">
      <c r="A6" s="5"/>
      <c r="B6" s="53" t="s">
        <v>25</v>
      </c>
      <c r="C6" s="54"/>
      <c r="D6" s="54"/>
      <c r="E6" s="54"/>
      <c r="F6" s="15" t="s">
        <v>26</v>
      </c>
      <c r="G6" s="16">
        <f t="shared" ref="G6:O6" si="0">SUM(G7,G16)</f>
        <v>1087364811.46</v>
      </c>
      <c r="H6" s="16">
        <f t="shared" si="0"/>
        <v>157609115</v>
      </c>
      <c r="I6" s="16">
        <f t="shared" si="0"/>
        <v>106757501</v>
      </c>
      <c r="J6" s="16">
        <f t="shared" si="0"/>
        <v>103279447</v>
      </c>
      <c r="K6" s="16">
        <f t="shared" si="0"/>
        <v>12924034</v>
      </c>
      <c r="L6" s="16">
        <f t="shared" si="0"/>
        <v>10032974</v>
      </c>
      <c r="M6" s="16">
        <f t="shared" si="0"/>
        <v>10848133</v>
      </c>
      <c r="N6" s="16">
        <f t="shared" si="0"/>
        <v>0</v>
      </c>
      <c r="O6" s="16">
        <f t="shared" si="0"/>
        <v>33805141</v>
      </c>
      <c r="P6" s="17">
        <f>IF(J6&gt;0,(O6/J6)*100,"-.-")</f>
        <v>32.731721539911035</v>
      </c>
      <c r="Q6" s="18">
        <f>+H6+O6</f>
        <v>191414256</v>
      </c>
      <c r="R6" s="17">
        <f t="shared" ref="R6:R20" si="1">(Q6/G6)*100</f>
        <v>17.603499210443356</v>
      </c>
      <c r="S6" s="18">
        <f>+G6-H6-O6</f>
        <v>895950555.46000004</v>
      </c>
      <c r="T6" s="16">
        <f>SUM(T7,T16)</f>
        <v>1789833</v>
      </c>
      <c r="U6" s="15" t="s">
        <v>26</v>
      </c>
      <c r="V6" s="18"/>
      <c r="W6" s="18"/>
      <c r="X6" s="10"/>
      <c r="Y6" s="19"/>
    </row>
    <row r="7" spans="1:32" ht="17.25" customHeight="1" x14ac:dyDescent="0.25">
      <c r="A7" s="5"/>
      <c r="B7" s="20"/>
      <c r="C7" s="55" t="s">
        <v>27</v>
      </c>
      <c r="D7" s="56"/>
      <c r="E7" s="56"/>
      <c r="F7" s="21" t="s">
        <v>26</v>
      </c>
      <c r="G7" s="22">
        <f>SUM(G8:G15)</f>
        <v>213098808.41000006</v>
      </c>
      <c r="H7" s="22">
        <f t="shared" ref="H7:O7" si="2">SUM(H8:H15)</f>
        <v>89153681</v>
      </c>
      <c r="I7" s="22">
        <f t="shared" si="2"/>
        <v>46950217</v>
      </c>
      <c r="J7" s="22">
        <f t="shared" si="2"/>
        <v>43972163</v>
      </c>
      <c r="K7" s="22">
        <f t="shared" si="2"/>
        <v>6280992</v>
      </c>
      <c r="L7" s="22">
        <f t="shared" si="2"/>
        <v>3260539</v>
      </c>
      <c r="M7" s="22">
        <f t="shared" si="2"/>
        <v>1796565</v>
      </c>
      <c r="N7" s="22">
        <f t="shared" si="2"/>
        <v>0</v>
      </c>
      <c r="O7" s="22">
        <f t="shared" si="2"/>
        <v>11338096</v>
      </c>
      <c r="P7" s="23">
        <f>IF(J7&gt;0,(O7/J7)*100,"-.-")</f>
        <v>25.784712933043568</v>
      </c>
      <c r="Q7" s="22">
        <f>+H7+O7</f>
        <v>100491777</v>
      </c>
      <c r="R7" s="23">
        <f t="shared" si="1"/>
        <v>47.157362234825264</v>
      </c>
      <c r="S7" s="22">
        <f>+G7-H7-O7</f>
        <v>112607031.41000006</v>
      </c>
      <c r="T7" s="22">
        <f>SUM(T8:T9)</f>
        <v>0</v>
      </c>
      <c r="U7" s="21" t="s">
        <v>26</v>
      </c>
      <c r="V7" s="22"/>
      <c r="W7" s="22"/>
      <c r="X7" s="10"/>
      <c r="Y7" s="19"/>
      <c r="Z7" s="5"/>
    </row>
    <row r="8" spans="1:32" ht="66" x14ac:dyDescent="0.25">
      <c r="A8" s="5"/>
      <c r="B8" s="24">
        <v>1</v>
      </c>
      <c r="C8" s="24">
        <v>2424326</v>
      </c>
      <c r="D8" s="25" t="s">
        <v>33</v>
      </c>
      <c r="E8" s="26" t="s">
        <v>34</v>
      </c>
      <c r="F8" s="27" t="e">
        <v>#REF!</v>
      </c>
      <c r="G8" s="28">
        <v>55038775.840000004</v>
      </c>
      <c r="H8" s="28">
        <v>1419460</v>
      </c>
      <c r="I8" s="28">
        <v>21307425</v>
      </c>
      <c r="J8" s="28">
        <v>16769457</v>
      </c>
      <c r="K8" s="28">
        <v>35000</v>
      </c>
      <c r="L8" s="28">
        <v>0</v>
      </c>
      <c r="M8" s="28">
        <v>501837</v>
      </c>
      <c r="N8" s="28"/>
      <c r="O8" s="29">
        <f t="shared" ref="O8:O15" si="3">SUM(K8:N8)</f>
        <v>536837</v>
      </c>
      <c r="P8" s="23">
        <f t="shared" ref="P8:P20" si="4">IF(J8&gt;0,(O8/J8)*100,"-.-")</f>
        <v>3.2012783717445354</v>
      </c>
      <c r="Q8" s="30">
        <f>+H8+O8</f>
        <v>1956297</v>
      </c>
      <c r="R8" s="23">
        <f t="shared" si="1"/>
        <v>3.5543977316774562</v>
      </c>
      <c r="S8" s="30">
        <f t="shared" ref="S8:S15" si="5">+G8-H8-O8</f>
        <v>53082478.840000004</v>
      </c>
      <c r="T8" s="30">
        <v>0</v>
      </c>
      <c r="U8" s="27" t="s">
        <v>28</v>
      </c>
      <c r="V8" s="31" t="s">
        <v>49</v>
      </c>
      <c r="W8" s="32">
        <v>43570</v>
      </c>
      <c r="X8" s="33" t="e">
        <f>+M8/#REF!</f>
        <v>#REF!</v>
      </c>
      <c r="Y8" s="34" t="s">
        <v>34</v>
      </c>
      <c r="Z8" s="35"/>
      <c r="AA8" s="36"/>
      <c r="AB8" s="36"/>
      <c r="AC8" s="36"/>
      <c r="AD8" s="37"/>
      <c r="AF8" s="36"/>
    </row>
    <row r="9" spans="1:32" ht="115.5" x14ac:dyDescent="0.25">
      <c r="A9" s="5"/>
      <c r="B9" s="24">
        <f>+B8+1</f>
        <v>2</v>
      </c>
      <c r="C9" s="24">
        <v>2455051</v>
      </c>
      <c r="D9" s="25" t="s">
        <v>35</v>
      </c>
      <c r="E9" s="26" t="s">
        <v>34</v>
      </c>
      <c r="F9" s="27" t="e">
        <v>#REF!</v>
      </c>
      <c r="G9" s="28">
        <v>115196326.95</v>
      </c>
      <c r="H9" s="28">
        <v>73287999</v>
      </c>
      <c r="I9" s="28">
        <v>21024342</v>
      </c>
      <c r="J9" s="28">
        <v>16334571</v>
      </c>
      <c r="K9" s="28">
        <v>5222968</v>
      </c>
      <c r="L9" s="28">
        <v>412063</v>
      </c>
      <c r="M9" s="28">
        <v>649791</v>
      </c>
      <c r="N9" s="28"/>
      <c r="O9" s="29">
        <f t="shared" si="3"/>
        <v>6284822</v>
      </c>
      <c r="P9" s="23">
        <f t="shared" si="4"/>
        <v>38.475586533616344</v>
      </c>
      <c r="Q9" s="30">
        <f t="shared" ref="Q9:Q15" si="6">+H9+O9</f>
        <v>79572821</v>
      </c>
      <c r="R9" s="23">
        <f t="shared" si="1"/>
        <v>69.075831762012612</v>
      </c>
      <c r="S9" s="30">
        <f t="shared" si="5"/>
        <v>35623505.950000003</v>
      </c>
      <c r="T9" s="30">
        <v>0</v>
      </c>
      <c r="U9" s="27" t="s">
        <v>29</v>
      </c>
      <c r="V9" s="31" t="e">
        <v>#N/A</v>
      </c>
      <c r="W9" s="32" t="e">
        <v>#N/A</v>
      </c>
      <c r="X9" s="33" t="e">
        <f>+M9/#REF!</f>
        <v>#REF!</v>
      </c>
      <c r="Y9" s="34" t="s">
        <v>34</v>
      </c>
      <c r="Z9" s="35"/>
      <c r="AA9" s="36"/>
      <c r="AB9" s="36"/>
      <c r="AC9" s="36"/>
      <c r="AD9" s="37"/>
      <c r="AF9" s="36"/>
    </row>
    <row r="10" spans="1:32" ht="74.25" customHeight="1" x14ac:dyDescent="0.25">
      <c r="A10" s="5"/>
      <c r="B10" s="24">
        <f>1+B9</f>
        <v>3</v>
      </c>
      <c r="C10" s="24">
        <v>2487753</v>
      </c>
      <c r="D10" s="25" t="s">
        <v>36</v>
      </c>
      <c r="E10" s="26" t="s">
        <v>34</v>
      </c>
      <c r="F10" s="27" t="e">
        <v>#REF!</v>
      </c>
      <c r="G10" s="28">
        <v>12401672.52</v>
      </c>
      <c r="H10" s="28">
        <v>6896885</v>
      </c>
      <c r="I10" s="28">
        <v>2120607</v>
      </c>
      <c r="J10" s="28">
        <v>3454740</v>
      </c>
      <c r="K10" s="28">
        <v>1023024</v>
      </c>
      <c r="L10" s="28">
        <v>1543529</v>
      </c>
      <c r="M10" s="28">
        <v>644937</v>
      </c>
      <c r="N10" s="28"/>
      <c r="O10" s="29">
        <f t="shared" si="3"/>
        <v>3211490</v>
      </c>
      <c r="P10" s="23">
        <f t="shared" si="4"/>
        <v>92.958949153916066</v>
      </c>
      <c r="Q10" s="30">
        <f t="shared" si="6"/>
        <v>10108375</v>
      </c>
      <c r="R10" s="23">
        <f t="shared" si="1"/>
        <v>81.508159352687059</v>
      </c>
      <c r="S10" s="30">
        <f t="shared" si="5"/>
        <v>2293297.5199999996</v>
      </c>
      <c r="T10" s="30"/>
      <c r="U10" s="27"/>
      <c r="V10" s="31" t="e">
        <v>#N/A</v>
      </c>
      <c r="W10" s="32" t="e">
        <v>#N/A</v>
      </c>
      <c r="X10" s="33" t="e">
        <f>+M10/#REF!</f>
        <v>#REF!</v>
      </c>
      <c r="Y10" s="34" t="s">
        <v>34</v>
      </c>
      <c r="Z10" s="35"/>
      <c r="AA10" s="36"/>
      <c r="AB10" s="36"/>
      <c r="AC10" s="36"/>
      <c r="AD10" s="37"/>
      <c r="AF10" s="36"/>
    </row>
    <row r="11" spans="1:32" ht="82.5" x14ac:dyDescent="0.25">
      <c r="A11" s="5"/>
      <c r="B11" s="24">
        <f>+B10+1</f>
        <v>4</v>
      </c>
      <c r="C11" s="24">
        <v>2510338</v>
      </c>
      <c r="D11" s="25" t="s">
        <v>37</v>
      </c>
      <c r="E11" s="26" t="s">
        <v>34</v>
      </c>
      <c r="F11" s="27" t="e">
        <v>#REF!</v>
      </c>
      <c r="G11" s="28">
        <v>9917699</v>
      </c>
      <c r="H11" s="28">
        <v>2263111</v>
      </c>
      <c r="I11" s="28">
        <v>1536158</v>
      </c>
      <c r="J11" s="28">
        <v>10000</v>
      </c>
      <c r="K11" s="28">
        <v>0</v>
      </c>
      <c r="L11" s="28">
        <v>10000</v>
      </c>
      <c r="M11" s="28">
        <v>0</v>
      </c>
      <c r="N11" s="28"/>
      <c r="O11" s="29">
        <f t="shared" si="3"/>
        <v>10000</v>
      </c>
      <c r="P11" s="23">
        <f t="shared" si="4"/>
        <v>100</v>
      </c>
      <c r="Q11" s="30">
        <f t="shared" si="6"/>
        <v>2273111</v>
      </c>
      <c r="R11" s="23">
        <f t="shared" si="1"/>
        <v>22.919741766714235</v>
      </c>
      <c r="S11" s="30">
        <f t="shared" si="5"/>
        <v>7644588</v>
      </c>
      <c r="T11" s="30"/>
      <c r="U11" s="27"/>
      <c r="V11" s="31"/>
      <c r="W11" s="32"/>
      <c r="X11" s="33" t="e">
        <f>+M11/#REF!</f>
        <v>#REF!</v>
      </c>
      <c r="Y11" s="34" t="s">
        <v>34</v>
      </c>
      <c r="Z11" s="35"/>
      <c r="AA11" s="36"/>
      <c r="AB11" s="36"/>
      <c r="AC11" s="36"/>
      <c r="AD11" s="37"/>
      <c r="AF11" s="36"/>
    </row>
    <row r="12" spans="1:32" ht="66" x14ac:dyDescent="0.25">
      <c r="A12" s="5"/>
      <c r="B12" s="24">
        <f>+B11+1</f>
        <v>5</v>
      </c>
      <c r="C12" s="24">
        <v>2359928</v>
      </c>
      <c r="D12" s="25" t="s">
        <v>38</v>
      </c>
      <c r="E12" s="26" t="s">
        <v>34</v>
      </c>
      <c r="F12" s="27" t="e">
        <v>#REF!</v>
      </c>
      <c r="G12" s="28">
        <v>3809040</v>
      </c>
      <c r="H12" s="28">
        <v>0</v>
      </c>
      <c r="I12" s="28">
        <v>961685</v>
      </c>
      <c r="J12" s="28">
        <v>1231411</v>
      </c>
      <c r="K12" s="28">
        <v>0</v>
      </c>
      <c r="L12" s="28">
        <v>0</v>
      </c>
      <c r="M12" s="28">
        <v>0</v>
      </c>
      <c r="N12" s="28"/>
      <c r="O12" s="29">
        <f t="shared" si="3"/>
        <v>0</v>
      </c>
      <c r="P12" s="23">
        <f t="shared" si="4"/>
        <v>0</v>
      </c>
      <c r="Q12" s="30">
        <f t="shared" si="6"/>
        <v>0</v>
      </c>
      <c r="R12" s="23">
        <f t="shared" si="1"/>
        <v>0</v>
      </c>
      <c r="S12" s="30">
        <f t="shared" si="5"/>
        <v>3809040</v>
      </c>
      <c r="T12" s="30"/>
      <c r="U12" s="27"/>
      <c r="V12" s="31"/>
      <c r="W12" s="32"/>
      <c r="X12" s="33"/>
      <c r="Y12" s="34"/>
      <c r="Z12" s="35"/>
      <c r="AA12" s="36"/>
      <c r="AB12" s="36"/>
      <c r="AC12" s="36"/>
      <c r="AD12" s="37"/>
      <c r="AF12" s="36"/>
    </row>
    <row r="13" spans="1:32" ht="82.5" x14ac:dyDescent="0.25">
      <c r="A13" s="5"/>
      <c r="B13" s="24">
        <f>+B12+1</f>
        <v>6</v>
      </c>
      <c r="C13" s="24">
        <v>2466626</v>
      </c>
      <c r="D13" s="25" t="s">
        <v>39</v>
      </c>
      <c r="E13" s="26" t="s">
        <v>34</v>
      </c>
      <c r="F13" s="27" t="e">
        <v>#REF!</v>
      </c>
      <c r="G13" s="28">
        <v>8263775.6200000001</v>
      </c>
      <c r="H13" s="28">
        <v>5286226</v>
      </c>
      <c r="I13" s="28">
        <v>0</v>
      </c>
      <c r="J13" s="28">
        <v>2664817</v>
      </c>
      <c r="K13" s="28">
        <v>0</v>
      </c>
      <c r="L13" s="28">
        <v>1294947</v>
      </c>
      <c r="M13" s="28">
        <v>0</v>
      </c>
      <c r="N13" s="28"/>
      <c r="O13" s="29">
        <f t="shared" si="3"/>
        <v>1294947</v>
      </c>
      <c r="P13" s="23">
        <f t="shared" si="4"/>
        <v>48.594218664921456</v>
      </c>
      <c r="Q13" s="30">
        <f t="shared" si="6"/>
        <v>6581173</v>
      </c>
      <c r="R13" s="23">
        <f t="shared" si="1"/>
        <v>79.638815265896582</v>
      </c>
      <c r="S13" s="30">
        <f t="shared" si="5"/>
        <v>1682602.62</v>
      </c>
      <c r="T13" s="30"/>
      <c r="U13" s="27"/>
      <c r="V13" s="31"/>
      <c r="W13" s="32"/>
      <c r="X13" s="33"/>
      <c r="Y13" s="34"/>
      <c r="Z13" s="35"/>
      <c r="AA13" s="36"/>
      <c r="AB13" s="36"/>
      <c r="AC13" s="36"/>
      <c r="AD13" s="37"/>
      <c r="AF13" s="36"/>
    </row>
    <row r="14" spans="1:32" ht="82.5" x14ac:dyDescent="0.25">
      <c r="A14" s="5"/>
      <c r="B14" s="24">
        <f>+B13+1</f>
        <v>7</v>
      </c>
      <c r="C14" s="24">
        <v>2500431</v>
      </c>
      <c r="D14" s="25" t="s">
        <v>40</v>
      </c>
      <c r="E14" s="26" t="s">
        <v>34</v>
      </c>
      <c r="F14" s="27" t="e">
        <v>#REF!</v>
      </c>
      <c r="G14" s="28">
        <v>1315091.8999999999</v>
      </c>
      <c r="H14" s="28">
        <v>0</v>
      </c>
      <c r="I14" s="28">
        <v>0</v>
      </c>
      <c r="J14" s="28">
        <v>695090</v>
      </c>
      <c r="K14" s="28">
        <v>0</v>
      </c>
      <c r="L14" s="28">
        <v>0</v>
      </c>
      <c r="M14" s="28">
        <v>0</v>
      </c>
      <c r="N14" s="28"/>
      <c r="O14" s="29">
        <f t="shared" si="3"/>
        <v>0</v>
      </c>
      <c r="P14" s="23">
        <f t="shared" si="4"/>
        <v>0</v>
      </c>
      <c r="Q14" s="30">
        <f t="shared" si="6"/>
        <v>0</v>
      </c>
      <c r="R14" s="23">
        <f t="shared" si="1"/>
        <v>0</v>
      </c>
      <c r="S14" s="30">
        <f t="shared" si="5"/>
        <v>1315091.8999999999</v>
      </c>
      <c r="T14" s="30"/>
      <c r="U14" s="27"/>
      <c r="V14" s="31"/>
      <c r="W14" s="32"/>
      <c r="X14" s="33"/>
      <c r="Y14" s="34"/>
      <c r="Z14" s="35"/>
      <c r="AA14" s="36"/>
      <c r="AB14" s="36"/>
      <c r="AC14" s="36"/>
      <c r="AD14" s="37"/>
      <c r="AF14" s="36"/>
    </row>
    <row r="15" spans="1:32" ht="82.5" x14ac:dyDescent="0.25">
      <c r="A15" s="5"/>
      <c r="B15" s="24">
        <f>+B14+1</f>
        <v>8</v>
      </c>
      <c r="C15" s="24">
        <v>2607522</v>
      </c>
      <c r="D15" s="25" t="s">
        <v>41</v>
      </c>
      <c r="E15" s="26" t="s">
        <v>34</v>
      </c>
      <c r="F15" s="27" t="e">
        <v>#REF!</v>
      </c>
      <c r="G15" s="28">
        <v>7156426.5800000001</v>
      </c>
      <c r="H15" s="28">
        <v>0</v>
      </c>
      <c r="I15" s="28">
        <v>0</v>
      </c>
      <c r="J15" s="28">
        <v>2812077</v>
      </c>
      <c r="K15" s="28">
        <v>0</v>
      </c>
      <c r="L15" s="28">
        <v>0</v>
      </c>
      <c r="M15" s="28">
        <v>0</v>
      </c>
      <c r="N15" s="28"/>
      <c r="O15" s="29">
        <f t="shared" si="3"/>
        <v>0</v>
      </c>
      <c r="P15" s="23">
        <f t="shared" si="4"/>
        <v>0</v>
      </c>
      <c r="Q15" s="30">
        <f t="shared" si="6"/>
        <v>0</v>
      </c>
      <c r="R15" s="23">
        <f t="shared" si="1"/>
        <v>0</v>
      </c>
      <c r="S15" s="30">
        <f t="shared" si="5"/>
        <v>7156426.5800000001</v>
      </c>
      <c r="T15" s="30"/>
      <c r="U15" s="27"/>
      <c r="V15" s="31"/>
      <c r="W15" s="32"/>
      <c r="X15" s="33"/>
      <c r="Y15" s="34"/>
      <c r="Z15" s="35"/>
      <c r="AA15" s="36"/>
      <c r="AB15" s="36"/>
      <c r="AC15" s="36"/>
      <c r="AD15" s="37"/>
      <c r="AF15" s="36"/>
    </row>
    <row r="16" spans="1:32" ht="16.5" x14ac:dyDescent="0.25">
      <c r="A16" s="5"/>
      <c r="B16" s="20"/>
      <c r="C16" s="55" t="s">
        <v>30</v>
      </c>
      <c r="D16" s="56"/>
      <c r="E16" s="56"/>
      <c r="F16" s="21" t="s">
        <v>26</v>
      </c>
      <c r="G16" s="22">
        <f>SUM(G17:G20)</f>
        <v>874266003.04999995</v>
      </c>
      <c r="H16" s="22">
        <f t="shared" ref="H16:M16" si="7">SUM(H17:H20)</f>
        <v>68455434</v>
      </c>
      <c r="I16" s="22">
        <f t="shared" si="7"/>
        <v>59807284</v>
      </c>
      <c r="J16" s="22">
        <f t="shared" si="7"/>
        <v>59307284</v>
      </c>
      <c r="K16" s="22">
        <f t="shared" si="7"/>
        <v>6643042</v>
      </c>
      <c r="L16" s="22">
        <f t="shared" si="7"/>
        <v>6772435</v>
      </c>
      <c r="M16" s="22">
        <f t="shared" si="7"/>
        <v>9051568</v>
      </c>
      <c r="N16" s="22">
        <f t="shared" ref="N16" si="8">SUM(N17:N19)</f>
        <v>0</v>
      </c>
      <c r="O16" s="22">
        <f>SUM(O17:O20)</f>
        <v>22467045</v>
      </c>
      <c r="P16" s="23">
        <f t="shared" si="4"/>
        <v>37.882437846926187</v>
      </c>
      <c r="Q16" s="22">
        <f>+H16+O16</f>
        <v>90922479</v>
      </c>
      <c r="R16" s="23">
        <f t="shared" si="1"/>
        <v>10.399864421446578</v>
      </c>
      <c r="S16" s="22">
        <f>+G16-H16-O16</f>
        <v>783343524.04999995</v>
      </c>
      <c r="T16" s="22">
        <f>SUM(T17:T20)</f>
        <v>1789833</v>
      </c>
      <c r="U16" s="21" t="s">
        <v>26</v>
      </c>
      <c r="V16" s="38"/>
      <c r="W16" s="39"/>
      <c r="X16" s="33" t="e">
        <f>+M16/#REF!</f>
        <v>#REF!</v>
      </c>
      <c r="Y16" s="19"/>
      <c r="Z16" s="40"/>
      <c r="AA16" s="37"/>
      <c r="AB16" s="37"/>
      <c r="AC16" s="37"/>
      <c r="AD16" s="37"/>
    </row>
    <row r="17" spans="1:32" ht="49.5" x14ac:dyDescent="0.25">
      <c r="A17" s="5"/>
      <c r="B17" s="24">
        <f>+B15+1</f>
        <v>9</v>
      </c>
      <c r="C17" s="24">
        <v>2194717</v>
      </c>
      <c r="D17" s="25" t="s">
        <v>42</v>
      </c>
      <c r="E17" s="26" t="s">
        <v>43</v>
      </c>
      <c r="F17" s="27" t="e">
        <v>#REF!</v>
      </c>
      <c r="G17" s="28">
        <v>56351383.420000002</v>
      </c>
      <c r="H17" s="28">
        <v>15034128</v>
      </c>
      <c r="I17" s="28">
        <v>8461310</v>
      </c>
      <c r="J17" s="28">
        <v>5961310</v>
      </c>
      <c r="K17" s="28">
        <v>1269274</v>
      </c>
      <c r="L17" s="28">
        <v>1250692</v>
      </c>
      <c r="M17" s="28">
        <v>1147680</v>
      </c>
      <c r="N17" s="28"/>
      <c r="O17" s="29">
        <f t="shared" ref="O17:O20" si="9">SUM(K17:N17)</f>
        <v>3667646</v>
      </c>
      <c r="P17" s="23">
        <f t="shared" si="4"/>
        <v>61.524161635613652</v>
      </c>
      <c r="Q17" s="30">
        <f t="shared" ref="Q17:Q20" si="10">+H17+O17</f>
        <v>18701774</v>
      </c>
      <c r="R17" s="23">
        <f t="shared" si="1"/>
        <v>33.187781497059824</v>
      </c>
      <c r="S17" s="30">
        <f t="shared" ref="S17:S20" si="11">+G17-H17-O17</f>
        <v>37649609.420000002</v>
      </c>
      <c r="T17" s="30">
        <v>1789833</v>
      </c>
      <c r="U17" s="27" t="s">
        <v>31</v>
      </c>
      <c r="V17" s="31" t="s">
        <v>49</v>
      </c>
      <c r="W17" s="32">
        <v>43623</v>
      </c>
      <c r="X17" s="33" t="e">
        <f>+M17/#REF!</f>
        <v>#REF!</v>
      </c>
      <c r="Y17" s="34" t="s">
        <v>43</v>
      </c>
      <c r="Z17" s="35"/>
      <c r="AA17" s="36"/>
      <c r="AB17" s="36"/>
      <c r="AC17" s="36"/>
      <c r="AD17" s="37"/>
      <c r="AF17" s="36"/>
    </row>
    <row r="18" spans="1:32" ht="33" x14ac:dyDescent="0.25">
      <c r="A18" s="5"/>
      <c r="B18" s="24">
        <f>1+B17</f>
        <v>10</v>
      </c>
      <c r="C18" s="24">
        <v>2359961</v>
      </c>
      <c r="D18" s="25" t="s">
        <v>44</v>
      </c>
      <c r="E18" s="26" t="s">
        <v>43</v>
      </c>
      <c r="F18" s="27" t="e">
        <v>#REF!</v>
      </c>
      <c r="G18" s="28">
        <v>198467937.74000001</v>
      </c>
      <c r="H18" s="28">
        <v>50718575</v>
      </c>
      <c r="I18" s="28">
        <v>26125130</v>
      </c>
      <c r="J18" s="28">
        <v>26125130</v>
      </c>
      <c r="K18" s="28">
        <v>4044364</v>
      </c>
      <c r="L18" s="28">
        <v>4308264</v>
      </c>
      <c r="M18" s="28">
        <v>4972776</v>
      </c>
      <c r="N18" s="28"/>
      <c r="O18" s="29">
        <f t="shared" si="9"/>
        <v>13325404</v>
      </c>
      <c r="P18" s="23">
        <f t="shared" si="4"/>
        <v>51.006077290333096</v>
      </c>
      <c r="Q18" s="30">
        <f t="shared" si="10"/>
        <v>64043979</v>
      </c>
      <c r="R18" s="23">
        <f t="shared" si="1"/>
        <v>32.269181475498513</v>
      </c>
      <c r="S18" s="30">
        <f t="shared" si="11"/>
        <v>134423958.74000001</v>
      </c>
      <c r="T18" s="30">
        <v>0</v>
      </c>
      <c r="U18" s="27" t="s">
        <v>32</v>
      </c>
      <c r="V18" s="31" t="s">
        <v>50</v>
      </c>
      <c r="W18" s="32" t="s">
        <v>51</v>
      </c>
      <c r="X18" s="33" t="e">
        <f>+M18/#REF!</f>
        <v>#REF!</v>
      </c>
      <c r="Y18" s="34" t="s">
        <v>43</v>
      </c>
      <c r="Z18" s="35"/>
      <c r="AA18" s="36"/>
      <c r="AB18" s="36"/>
      <c r="AC18" s="36"/>
      <c r="AD18" s="37"/>
      <c r="AF18" s="36"/>
    </row>
    <row r="19" spans="1:32" ht="51" customHeight="1" x14ac:dyDescent="0.25">
      <c r="A19" s="5"/>
      <c r="B19" s="24">
        <f>+B18+1</f>
        <v>11</v>
      </c>
      <c r="C19" s="24">
        <v>2522012</v>
      </c>
      <c r="D19" s="25" t="s">
        <v>45</v>
      </c>
      <c r="E19" s="26" t="s">
        <v>43</v>
      </c>
      <c r="F19" s="27" t="e">
        <v>#REF!</v>
      </c>
      <c r="G19" s="28">
        <v>357026597.88999999</v>
      </c>
      <c r="H19" s="28">
        <v>2702731</v>
      </c>
      <c r="I19" s="28">
        <v>25220844</v>
      </c>
      <c r="J19" s="28">
        <v>26720844</v>
      </c>
      <c r="K19" s="28">
        <v>1329404</v>
      </c>
      <c r="L19" s="28">
        <v>1213479</v>
      </c>
      <c r="M19" s="28">
        <v>2854705</v>
      </c>
      <c r="N19" s="28"/>
      <c r="O19" s="29">
        <f t="shared" si="9"/>
        <v>5397588</v>
      </c>
      <c r="P19" s="23">
        <f t="shared" si="4"/>
        <v>20.199915840981671</v>
      </c>
      <c r="Q19" s="30">
        <f t="shared" si="10"/>
        <v>8100319</v>
      </c>
      <c r="R19" s="23">
        <f t="shared" si="1"/>
        <v>2.2688278822564674</v>
      </c>
      <c r="S19" s="30">
        <f t="shared" si="11"/>
        <v>348926278.88999999</v>
      </c>
      <c r="T19" s="30"/>
      <c r="U19" s="27"/>
      <c r="V19" s="31"/>
      <c r="W19" s="32"/>
      <c r="X19" s="33" t="e">
        <f>+M19/#REF!</f>
        <v>#REF!</v>
      </c>
      <c r="Y19" s="34" t="s">
        <v>43</v>
      </c>
      <c r="Z19" s="35"/>
      <c r="AA19" s="36"/>
      <c r="AB19" s="36"/>
      <c r="AC19" s="36"/>
      <c r="AD19" s="37"/>
      <c r="AF19" s="36"/>
    </row>
    <row r="20" spans="1:32" ht="51" customHeight="1" x14ac:dyDescent="0.25">
      <c r="A20" s="5"/>
      <c r="B20" s="24">
        <f>+B19+1</f>
        <v>12</v>
      </c>
      <c r="C20" s="24">
        <v>2565162</v>
      </c>
      <c r="D20" s="25" t="s">
        <v>46</v>
      </c>
      <c r="E20" s="26" t="s">
        <v>43</v>
      </c>
      <c r="F20" s="27" t="e">
        <v>#REF!</v>
      </c>
      <c r="G20" s="28">
        <v>262420084</v>
      </c>
      <c r="H20" s="28">
        <v>0</v>
      </c>
      <c r="I20" s="28">
        <v>0</v>
      </c>
      <c r="J20" s="28">
        <v>500000</v>
      </c>
      <c r="K20" s="28">
        <v>0</v>
      </c>
      <c r="L20" s="28">
        <v>0</v>
      </c>
      <c r="M20" s="28">
        <v>76407</v>
      </c>
      <c r="N20" s="28"/>
      <c r="O20" s="29">
        <f t="shared" si="9"/>
        <v>76407</v>
      </c>
      <c r="P20" s="23">
        <f t="shared" si="4"/>
        <v>15.281400000000001</v>
      </c>
      <c r="Q20" s="30">
        <f t="shared" si="10"/>
        <v>76407</v>
      </c>
      <c r="R20" s="23">
        <f t="shared" si="1"/>
        <v>2.9116292791065486E-2</v>
      </c>
      <c r="S20" s="30">
        <f t="shared" si="11"/>
        <v>262343677</v>
      </c>
      <c r="T20" s="30"/>
      <c r="U20" s="27"/>
      <c r="V20" s="31"/>
      <c r="W20" s="32"/>
      <c r="X20" s="33"/>
      <c r="Y20" s="34"/>
      <c r="Z20" s="35"/>
      <c r="AA20" s="36"/>
      <c r="AB20" s="36"/>
      <c r="AC20" s="36"/>
      <c r="AD20" s="37"/>
      <c r="AF20" s="36"/>
    </row>
    <row r="21" spans="1:32" ht="60.6" customHeight="1" x14ac:dyDescent="0.25">
      <c r="B21" s="57" t="s">
        <v>47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pans="1:32" ht="25.5" customHeight="1" x14ac:dyDescent="0.25">
      <c r="B22" s="41"/>
      <c r="C22" s="41"/>
      <c r="D22" s="41"/>
      <c r="E22" s="41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4"/>
      <c r="Q22" s="45"/>
      <c r="R22" s="46"/>
      <c r="S22" s="45"/>
      <c r="T22" s="41"/>
      <c r="U22" s="41"/>
      <c r="V22" s="41"/>
      <c r="W22" s="41"/>
    </row>
    <row r="24" spans="1:32" ht="15.75" customHeight="1" x14ac:dyDescent="0.25">
      <c r="J24" s="42"/>
      <c r="O24" s="42"/>
    </row>
  </sheetData>
  <autoFilter ref="B4:Z20" xr:uid="{00000000-0001-0000-0D00-000000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19">
    <mergeCell ref="B6:E6"/>
    <mergeCell ref="C7:E7"/>
    <mergeCell ref="C16:E16"/>
    <mergeCell ref="B21:W21"/>
    <mergeCell ref="I4:P4"/>
    <mergeCell ref="Q4:R4"/>
    <mergeCell ref="S4:S5"/>
    <mergeCell ref="T4:T5"/>
    <mergeCell ref="V4:V5"/>
    <mergeCell ref="W4:W5"/>
    <mergeCell ref="B1:W1"/>
    <mergeCell ref="B2:W2"/>
    <mergeCell ref="B4:B5"/>
    <mergeCell ref="C4:C5"/>
    <mergeCell ref="D4:D5"/>
    <mergeCell ref="E4:E5"/>
    <mergeCell ref="F4:F5"/>
    <mergeCell ref="G4:G5"/>
    <mergeCell ref="H4:H5"/>
  </mergeCells>
  <conditionalFormatting sqref="C4:C5 C23:C1048576">
    <cfRule type="duplicateValues" dxfId="10" priority="11"/>
  </conditionalFormatting>
  <conditionalFormatting sqref="C4:C6 C23:C1048576">
    <cfRule type="duplicateValues" dxfId="9" priority="12"/>
  </conditionalFormatting>
  <conditionalFormatting sqref="C7">
    <cfRule type="duplicateValues" dxfId="8" priority="7"/>
    <cfRule type="duplicateValues" dxfId="7" priority="8"/>
  </conditionalFormatting>
  <conditionalFormatting sqref="C8:C15">
    <cfRule type="duplicateValues" dxfId="6" priority="9"/>
  </conditionalFormatting>
  <conditionalFormatting sqref="C16">
    <cfRule type="duplicateValues" dxfId="5" priority="5"/>
    <cfRule type="duplicateValues" dxfId="4" priority="6"/>
  </conditionalFormatting>
  <conditionalFormatting sqref="C17:C18">
    <cfRule type="duplicateValues" dxfId="3" priority="3"/>
    <cfRule type="duplicateValues" dxfId="2" priority="4"/>
  </conditionalFormatting>
  <conditionalFormatting sqref="C19:C20">
    <cfRule type="duplicateValues" dxfId="1" priority="1"/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rowBreaks count="1" manualBreakCount="1">
    <brk id="15" min="1" max="22" man="1"/>
  </rowBreaks>
  <ignoredErrors>
    <ignoredError sqref="O8:O15 O17:O20" formulaRange="1"/>
    <ignoredError sqref="O16" formula="1" formulaRange="1"/>
    <ignoredError sqref="B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 FINAN Trim- MEF</vt:lpstr>
      <vt:lpstr>'EJEC FINAN Trim- MEF'!Área_de_impresión</vt:lpstr>
      <vt:lpstr>'EJEC FINAN Trim- MEF'!Títulos_a_imprimir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Polo</dc:creator>
  <cp:lastModifiedBy>Vega Farias, Oscar</cp:lastModifiedBy>
  <cp:lastPrinted>2023-10-25T18:02:46Z</cp:lastPrinted>
  <dcterms:created xsi:type="dcterms:W3CDTF">2023-10-24T00:31:59Z</dcterms:created>
  <dcterms:modified xsi:type="dcterms:W3CDTF">2023-10-25T18:03:14Z</dcterms:modified>
</cp:coreProperties>
</file>